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autoCompressPictures="0"/>
  <mc:AlternateContent xmlns:mc="http://schemas.openxmlformats.org/markup-compatibility/2006">
    <mc:Choice Requires="x15">
      <x15ac:absPath xmlns:x15ac="http://schemas.microsoft.com/office/spreadsheetml/2010/11/ac" url="http://ams.corp.pbwan.net/projects/10288367/Document/3_Dokument/Hallands län (6 kommuner)/"/>
    </mc:Choice>
  </mc:AlternateContent>
  <xr:revisionPtr revIDLastSave="0" documentId="13_ncr:1_{0AC2EE89-6D5B-45B7-B7AB-676900BF2A97}" xr6:coauthVersionLast="47" xr6:coauthVersionMax="47" xr10:uidLastSave="{00000000-0000-0000-0000-000000000000}"/>
  <bookViews>
    <workbookView xWindow="840" yWindow="-15870" windowWidth="25440" windowHeight="15390" tabRatio="842" activeTab="7" xr2:uid="{00000000-000D-0000-FFFF-FFFF00000000}"/>
  </bookViews>
  <sheets>
    <sheet name="INSTRUKTIONER" sheetId="40" r:id="rId1"/>
    <sheet name="Hallands län" sheetId="37" r:id="rId2"/>
    <sheet name="Falkenberg" sheetId="2" r:id="rId3"/>
    <sheet name="Halmstad" sheetId="3" r:id="rId4"/>
    <sheet name="Hylte" sheetId="51" r:id="rId5"/>
    <sheet name="Kungsbacka" sheetId="41" r:id="rId6"/>
    <sheet name="Laholm" sheetId="42" r:id="rId7"/>
    <sheet name="Varberg" sheetId="50" r:id="rId8"/>
  </sheets>
  <externalReferences>
    <externalReference r:id="rId9"/>
  </externalReferenc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51" i="37" l="1"/>
  <c r="P56" i="37"/>
  <c r="I57" i="37" l="1"/>
  <c r="P51" i="2"/>
  <c r="C51" i="37"/>
  <c r="C56" i="37" s="1"/>
  <c r="M56" i="37" l="1"/>
  <c r="M51" i="37"/>
  <c r="F57" i="37"/>
  <c r="F51" i="37"/>
  <c r="F56" i="37" s="1"/>
  <c r="D56" i="37"/>
  <c r="Q41" i="3"/>
  <c r="Q41" i="51"/>
  <c r="Q51" i="51"/>
  <c r="Q41" i="42"/>
  <c r="Q41" i="41"/>
  <c r="P51" i="50"/>
  <c r="B19" i="41"/>
  <c r="P51" i="3"/>
  <c r="F33" i="51" l="1"/>
  <c r="H33" i="50"/>
  <c r="N33" i="50"/>
  <c r="I38" i="2"/>
  <c r="C37" i="41"/>
  <c r="B18" i="3"/>
  <c r="B19" i="2"/>
  <c r="D33" i="51"/>
  <c r="C5" i="50"/>
  <c r="C5" i="42"/>
  <c r="C5" i="41"/>
  <c r="C5" i="51"/>
  <c r="C5" i="3"/>
  <c r="C5" i="2"/>
  <c r="I38" i="50"/>
  <c r="F38" i="50"/>
  <c r="D51" i="37"/>
  <c r="E51" i="37"/>
  <c r="G51" i="37"/>
  <c r="H51" i="37"/>
  <c r="I51" i="37"/>
  <c r="J51" i="37"/>
  <c r="K51" i="37"/>
  <c r="L51" i="37"/>
  <c r="N51" i="37"/>
  <c r="O51" i="37"/>
  <c r="I56" i="37" l="1"/>
  <c r="C5" i="37"/>
  <c r="E56" i="37" l="1"/>
  <c r="G56" i="37"/>
  <c r="H56" i="37"/>
  <c r="J56" i="37"/>
  <c r="K56" i="37"/>
  <c r="L56" i="37"/>
  <c r="N56" i="37"/>
  <c r="U22" i="3"/>
  <c r="I7" i="2" l="1"/>
  <c r="I8" i="2"/>
  <c r="I9" i="2"/>
  <c r="I10" i="2"/>
  <c r="I7" i="3"/>
  <c r="I8" i="3"/>
  <c r="I9" i="3"/>
  <c r="I10" i="3"/>
  <c r="I6" i="51"/>
  <c r="I8" i="51"/>
  <c r="I9" i="51"/>
  <c r="I10" i="51"/>
  <c r="I7" i="41"/>
  <c r="I8" i="41"/>
  <c r="I9" i="41"/>
  <c r="I10" i="41"/>
  <c r="I7" i="42"/>
  <c r="I8" i="42"/>
  <c r="I9" i="42"/>
  <c r="I10" i="42"/>
  <c r="I6" i="50"/>
  <c r="I8" i="50"/>
  <c r="I9" i="50"/>
  <c r="I10" i="50"/>
  <c r="I18" i="2"/>
  <c r="I19" i="2"/>
  <c r="I20" i="2"/>
  <c r="I21" i="2"/>
  <c r="I22" i="2"/>
  <c r="I23" i="2"/>
  <c r="I19" i="3"/>
  <c r="I20" i="3"/>
  <c r="I21" i="3"/>
  <c r="I22" i="3"/>
  <c r="I23" i="3"/>
  <c r="I18" i="51"/>
  <c r="I19" i="51"/>
  <c r="I20" i="51"/>
  <c r="I21" i="51"/>
  <c r="I22" i="51"/>
  <c r="I23" i="51"/>
  <c r="I18" i="41"/>
  <c r="I19" i="41"/>
  <c r="I20" i="41"/>
  <c r="I21" i="41"/>
  <c r="I22" i="41"/>
  <c r="I23" i="41"/>
  <c r="I18" i="42"/>
  <c r="I19" i="42"/>
  <c r="I20" i="42"/>
  <c r="I21" i="42"/>
  <c r="I22" i="42"/>
  <c r="I23" i="42"/>
  <c r="I18" i="50"/>
  <c r="I19" i="50"/>
  <c r="I20" i="50"/>
  <c r="I21" i="50"/>
  <c r="I22" i="50"/>
  <c r="I23" i="50"/>
  <c r="I32" i="2"/>
  <c r="I32" i="3"/>
  <c r="I32" i="51"/>
  <c r="I32" i="41"/>
  <c r="I32" i="42"/>
  <c r="I32" i="50"/>
  <c r="I33" i="3"/>
  <c r="I33" i="51"/>
  <c r="I33" i="41"/>
  <c r="I33" i="42"/>
  <c r="I34" i="2"/>
  <c r="I34" i="3"/>
  <c r="I34" i="51"/>
  <c r="I34" i="41"/>
  <c r="I34" i="42"/>
  <c r="I34" i="50"/>
  <c r="I35" i="2"/>
  <c r="I35" i="3"/>
  <c r="I35" i="51"/>
  <c r="I35" i="41"/>
  <c r="I35" i="42"/>
  <c r="I35" i="50"/>
  <c r="I36" i="2"/>
  <c r="I36" i="3"/>
  <c r="I36" i="51"/>
  <c r="I36" i="41"/>
  <c r="I36" i="42"/>
  <c r="I36" i="50"/>
  <c r="I37" i="2"/>
  <c r="I37" i="3"/>
  <c r="I37" i="51"/>
  <c r="I37" i="41"/>
  <c r="I37" i="42"/>
  <c r="I37" i="50"/>
  <c r="I38" i="3"/>
  <c r="I38" i="51"/>
  <c r="I38" i="41"/>
  <c r="I38" i="42"/>
  <c r="I39" i="2"/>
  <c r="I39" i="3"/>
  <c r="I39" i="51"/>
  <c r="I39" i="41"/>
  <c r="I39" i="42"/>
  <c r="I39" i="50"/>
  <c r="B33" i="50"/>
  <c r="C6" i="50"/>
  <c r="C33" i="50" s="1"/>
  <c r="D33" i="50"/>
  <c r="E33" i="50"/>
  <c r="F33" i="50"/>
  <c r="J33" i="50"/>
  <c r="J40" i="50" s="1"/>
  <c r="K33" i="50"/>
  <c r="L33" i="50"/>
  <c r="O33" i="50"/>
  <c r="O33" i="37" s="1"/>
  <c r="B32" i="50"/>
  <c r="B34" i="50"/>
  <c r="B35" i="50"/>
  <c r="B36" i="50"/>
  <c r="B37" i="50"/>
  <c r="B38" i="50"/>
  <c r="B39" i="50"/>
  <c r="C32" i="50"/>
  <c r="C34" i="50"/>
  <c r="C36" i="50"/>
  <c r="C37" i="50"/>
  <c r="C38" i="50"/>
  <c r="C39" i="50"/>
  <c r="D32" i="50"/>
  <c r="D34" i="50"/>
  <c r="D35" i="50"/>
  <c r="D36" i="50"/>
  <c r="D37" i="50"/>
  <c r="D38" i="50"/>
  <c r="D39" i="50"/>
  <c r="E32" i="50"/>
  <c r="E34" i="50"/>
  <c r="E35" i="50"/>
  <c r="E36" i="50"/>
  <c r="E37" i="50"/>
  <c r="E38" i="50"/>
  <c r="E39" i="50"/>
  <c r="F32" i="50"/>
  <c r="F34" i="50"/>
  <c r="F35" i="50"/>
  <c r="F36" i="50"/>
  <c r="F37" i="50"/>
  <c r="F39" i="50"/>
  <c r="G34" i="50"/>
  <c r="G35" i="50"/>
  <c r="G36" i="50"/>
  <c r="G37" i="50"/>
  <c r="G38" i="50"/>
  <c r="G39" i="50"/>
  <c r="H32" i="50"/>
  <c r="H34" i="50"/>
  <c r="H35" i="50"/>
  <c r="H36" i="50"/>
  <c r="H37" i="50"/>
  <c r="H38" i="50"/>
  <c r="H39" i="50"/>
  <c r="K32" i="50"/>
  <c r="K34" i="50"/>
  <c r="K35" i="50"/>
  <c r="K36" i="50"/>
  <c r="K37" i="50"/>
  <c r="K38" i="50"/>
  <c r="K39" i="50"/>
  <c r="L32" i="50"/>
  <c r="L34" i="50"/>
  <c r="L35" i="50"/>
  <c r="L36" i="50"/>
  <c r="L37" i="50"/>
  <c r="L38" i="50"/>
  <c r="L39" i="50"/>
  <c r="M40" i="50"/>
  <c r="N32" i="50"/>
  <c r="N34" i="50"/>
  <c r="N35" i="50"/>
  <c r="N36" i="50"/>
  <c r="N37" i="50"/>
  <c r="N38" i="50"/>
  <c r="N39" i="50"/>
  <c r="D5" i="37"/>
  <c r="E5" i="37"/>
  <c r="F5" i="37"/>
  <c r="G5" i="37"/>
  <c r="H5" i="37"/>
  <c r="I5" i="37"/>
  <c r="J5" i="37"/>
  <c r="K5" i="37"/>
  <c r="L5" i="37"/>
  <c r="M5" i="37"/>
  <c r="N5" i="37"/>
  <c r="O5" i="37"/>
  <c r="P5" i="2"/>
  <c r="P5" i="37" s="1"/>
  <c r="P5" i="3"/>
  <c r="P5" i="51"/>
  <c r="P5" i="41"/>
  <c r="P5" i="42"/>
  <c r="P5" i="50"/>
  <c r="D6" i="37"/>
  <c r="H6" i="37"/>
  <c r="N6" i="37"/>
  <c r="O6" i="37"/>
  <c r="N7" i="37"/>
  <c r="O7" i="37"/>
  <c r="N8" i="37"/>
  <c r="O8" i="37"/>
  <c r="N9" i="37"/>
  <c r="O9" i="37"/>
  <c r="N10" i="37"/>
  <c r="O10" i="37"/>
  <c r="S53" i="50"/>
  <c r="S57" i="50"/>
  <c r="S57" i="37" s="1"/>
  <c r="S56" i="50"/>
  <c r="S56" i="37" s="1"/>
  <c r="S55" i="50"/>
  <c r="S55" i="37" s="1"/>
  <c r="M33" i="51"/>
  <c r="M33" i="37" s="1"/>
  <c r="S52" i="51"/>
  <c r="S52" i="37" s="1"/>
  <c r="S51" i="51"/>
  <c r="S51" i="50"/>
  <c r="C32" i="51"/>
  <c r="C34" i="51"/>
  <c r="C35" i="51"/>
  <c r="C36" i="51"/>
  <c r="C37" i="51"/>
  <c r="C38" i="51"/>
  <c r="C39" i="51"/>
  <c r="B20" i="51"/>
  <c r="C20" i="51" s="1"/>
  <c r="M19" i="41"/>
  <c r="M24" i="41" s="1"/>
  <c r="F38" i="42"/>
  <c r="F37" i="42"/>
  <c r="F38" i="41"/>
  <c r="F37" i="41"/>
  <c r="F37" i="51"/>
  <c r="F38" i="51"/>
  <c r="F38" i="2"/>
  <c r="F38" i="3"/>
  <c r="F37" i="3"/>
  <c r="F37" i="2"/>
  <c r="G7" i="50"/>
  <c r="P7" i="50" s="1"/>
  <c r="B39" i="2"/>
  <c r="C39" i="2"/>
  <c r="D39" i="2"/>
  <c r="E39" i="2"/>
  <c r="F39" i="2"/>
  <c r="G39" i="2"/>
  <c r="H39" i="2"/>
  <c r="K39" i="2"/>
  <c r="L39" i="2"/>
  <c r="N39" i="2"/>
  <c r="B38" i="2"/>
  <c r="C38" i="2"/>
  <c r="D38" i="2"/>
  <c r="E38" i="2"/>
  <c r="G38" i="2"/>
  <c r="H38" i="2"/>
  <c r="K38" i="2"/>
  <c r="L38" i="2"/>
  <c r="N38" i="2"/>
  <c r="B37" i="2"/>
  <c r="C37" i="2"/>
  <c r="D37" i="2"/>
  <c r="E37" i="2"/>
  <c r="G37" i="2"/>
  <c r="H37" i="2"/>
  <c r="K37" i="2"/>
  <c r="L37" i="2"/>
  <c r="N37" i="2"/>
  <c r="B39" i="3"/>
  <c r="C39" i="3"/>
  <c r="D39" i="3"/>
  <c r="E39" i="3"/>
  <c r="F39" i="3"/>
  <c r="G39" i="3"/>
  <c r="H39" i="3"/>
  <c r="K39" i="3"/>
  <c r="L39" i="3"/>
  <c r="N39" i="3"/>
  <c r="B38" i="3"/>
  <c r="C38" i="3"/>
  <c r="D38" i="3"/>
  <c r="E38" i="3"/>
  <c r="G38" i="3"/>
  <c r="H38" i="3"/>
  <c r="K38" i="3"/>
  <c r="L38" i="3"/>
  <c r="N38" i="3"/>
  <c r="B37" i="3"/>
  <c r="C37" i="3"/>
  <c r="D37" i="3"/>
  <c r="E37" i="3"/>
  <c r="G37" i="3"/>
  <c r="H37" i="3"/>
  <c r="K37" i="3"/>
  <c r="L37" i="3"/>
  <c r="N37" i="3"/>
  <c r="B39" i="51"/>
  <c r="D39" i="51"/>
  <c r="E39" i="51"/>
  <c r="F39" i="51"/>
  <c r="G39" i="51"/>
  <c r="G38" i="51"/>
  <c r="G37" i="51"/>
  <c r="H39" i="51"/>
  <c r="K39" i="51"/>
  <c r="L39" i="51"/>
  <c r="N39" i="51"/>
  <c r="B38" i="51"/>
  <c r="D38" i="51"/>
  <c r="E38" i="51"/>
  <c r="H38" i="51"/>
  <c r="K38" i="51"/>
  <c r="L38" i="51"/>
  <c r="N38" i="51"/>
  <c r="B37" i="51"/>
  <c r="D37" i="51"/>
  <c r="E37" i="51"/>
  <c r="H37" i="51"/>
  <c r="K37" i="51"/>
  <c r="L37" i="51"/>
  <c r="N37" i="51"/>
  <c r="B39" i="41"/>
  <c r="D39" i="41"/>
  <c r="E39" i="41"/>
  <c r="F39" i="41"/>
  <c r="G39" i="41"/>
  <c r="H39" i="41"/>
  <c r="K39" i="41"/>
  <c r="L39" i="41"/>
  <c r="N39" i="41"/>
  <c r="B38" i="41"/>
  <c r="C38" i="41"/>
  <c r="D38" i="41"/>
  <c r="E38" i="41"/>
  <c r="G38" i="41"/>
  <c r="H38" i="41"/>
  <c r="K38" i="41"/>
  <c r="L38" i="41"/>
  <c r="N38" i="41"/>
  <c r="B37" i="41"/>
  <c r="D37" i="41"/>
  <c r="E37" i="41"/>
  <c r="G37" i="41"/>
  <c r="H37" i="41"/>
  <c r="K37" i="41"/>
  <c r="L37" i="41"/>
  <c r="N37" i="41"/>
  <c r="B39" i="42"/>
  <c r="C39" i="42"/>
  <c r="D39" i="42"/>
  <c r="E39" i="42"/>
  <c r="E38" i="42"/>
  <c r="E37" i="42"/>
  <c r="F39" i="42"/>
  <c r="G39" i="42"/>
  <c r="H39" i="42"/>
  <c r="K39" i="42"/>
  <c r="L39" i="42"/>
  <c r="N39" i="42"/>
  <c r="B38" i="42"/>
  <c r="C38" i="42"/>
  <c r="D38" i="42"/>
  <c r="G38" i="42"/>
  <c r="H38" i="42"/>
  <c r="K38" i="42"/>
  <c r="L38" i="42"/>
  <c r="N38" i="42"/>
  <c r="B37" i="42"/>
  <c r="C37" i="42"/>
  <c r="D37" i="42"/>
  <c r="G37" i="42"/>
  <c r="H37" i="42"/>
  <c r="K37" i="42"/>
  <c r="L37" i="42"/>
  <c r="N37" i="42"/>
  <c r="B32" i="2"/>
  <c r="B33" i="2"/>
  <c r="B34" i="2"/>
  <c r="B35" i="2"/>
  <c r="B36" i="2"/>
  <c r="B32" i="3"/>
  <c r="B33" i="3"/>
  <c r="B34" i="3"/>
  <c r="B35" i="3"/>
  <c r="B36" i="3"/>
  <c r="B32" i="51"/>
  <c r="B33" i="51"/>
  <c r="B34" i="51"/>
  <c r="B35" i="51"/>
  <c r="B36" i="51"/>
  <c r="B32" i="41"/>
  <c r="B33" i="41"/>
  <c r="B34" i="41"/>
  <c r="B35" i="41"/>
  <c r="B36" i="41"/>
  <c r="B32" i="42"/>
  <c r="B33" i="42"/>
  <c r="B34" i="42"/>
  <c r="B35" i="42"/>
  <c r="B36" i="42"/>
  <c r="C32" i="2"/>
  <c r="C33" i="2"/>
  <c r="C34" i="2"/>
  <c r="C35" i="2"/>
  <c r="C36" i="2"/>
  <c r="C32" i="3"/>
  <c r="C33" i="3"/>
  <c r="C34" i="3"/>
  <c r="C35" i="3"/>
  <c r="C36" i="3"/>
  <c r="C32" i="41"/>
  <c r="C33" i="41"/>
  <c r="C34" i="41"/>
  <c r="C35" i="41"/>
  <c r="C36" i="41"/>
  <c r="C32" i="42"/>
  <c r="C33" i="42"/>
  <c r="C34" i="42"/>
  <c r="C35" i="42"/>
  <c r="C36" i="42"/>
  <c r="D32" i="2"/>
  <c r="D33" i="2"/>
  <c r="D34" i="2"/>
  <c r="D35" i="2"/>
  <c r="D36" i="2"/>
  <c r="D32" i="3"/>
  <c r="D34" i="3"/>
  <c r="D35" i="3"/>
  <c r="D32" i="51"/>
  <c r="D34" i="51"/>
  <c r="D35" i="51"/>
  <c r="D36" i="51"/>
  <c r="D32" i="41"/>
  <c r="D34" i="41"/>
  <c r="D35" i="41"/>
  <c r="D32" i="42"/>
  <c r="D33" i="42"/>
  <c r="D34" i="42"/>
  <c r="D35" i="42"/>
  <c r="D36" i="42"/>
  <c r="E32" i="2"/>
  <c r="E33" i="2"/>
  <c r="E34" i="2"/>
  <c r="E35" i="2"/>
  <c r="E36" i="2"/>
  <c r="E32" i="3"/>
  <c r="E33" i="3"/>
  <c r="E34" i="3"/>
  <c r="E35" i="3"/>
  <c r="E36" i="3"/>
  <c r="E32" i="51"/>
  <c r="E33" i="51"/>
  <c r="E34" i="51"/>
  <c r="E35" i="51"/>
  <c r="E36" i="51"/>
  <c r="E32" i="41"/>
  <c r="E33" i="41"/>
  <c r="E34" i="41"/>
  <c r="E35" i="41"/>
  <c r="E36" i="41"/>
  <c r="E32" i="42"/>
  <c r="E33" i="42"/>
  <c r="E34" i="42"/>
  <c r="E35" i="42"/>
  <c r="E36" i="42"/>
  <c r="F32" i="2"/>
  <c r="F32" i="3"/>
  <c r="F32" i="51"/>
  <c r="F32" i="41"/>
  <c r="F32" i="42"/>
  <c r="F33" i="2"/>
  <c r="F33" i="3"/>
  <c r="F33" i="41"/>
  <c r="F33" i="42"/>
  <c r="F34" i="2"/>
  <c r="F34" i="3"/>
  <c r="F34" i="51"/>
  <c r="F34" i="41"/>
  <c r="F34" i="42"/>
  <c r="F35" i="2"/>
  <c r="F35" i="3"/>
  <c r="F35" i="51"/>
  <c r="F35" i="41"/>
  <c r="F35" i="42"/>
  <c r="F36" i="2"/>
  <c r="F36" i="3"/>
  <c r="F36" i="51"/>
  <c r="F36" i="41"/>
  <c r="F36" i="42"/>
  <c r="G32" i="2"/>
  <c r="G33" i="2"/>
  <c r="G34" i="2"/>
  <c r="G35" i="2"/>
  <c r="G36" i="2"/>
  <c r="G32" i="3"/>
  <c r="G34" i="3"/>
  <c r="G35" i="3"/>
  <c r="G36" i="3"/>
  <c r="G32" i="51"/>
  <c r="G33" i="51"/>
  <c r="G34" i="51"/>
  <c r="G35" i="51"/>
  <c r="G36" i="51"/>
  <c r="G32" i="41"/>
  <c r="G33" i="41"/>
  <c r="G34" i="41"/>
  <c r="G35" i="41"/>
  <c r="G36" i="41"/>
  <c r="G32" i="42"/>
  <c r="G33" i="42"/>
  <c r="G34" i="42"/>
  <c r="G35" i="42"/>
  <c r="G36" i="42"/>
  <c r="H32" i="2"/>
  <c r="H34" i="2"/>
  <c r="H35" i="2"/>
  <c r="H36" i="2"/>
  <c r="H32" i="3"/>
  <c r="H33" i="3"/>
  <c r="H34" i="3"/>
  <c r="H35" i="3"/>
  <c r="H36" i="3"/>
  <c r="H32" i="51"/>
  <c r="H34" i="51"/>
  <c r="H35" i="51"/>
  <c r="H36" i="51"/>
  <c r="H32" i="41"/>
  <c r="H33" i="41"/>
  <c r="H34" i="41"/>
  <c r="H35" i="41"/>
  <c r="H36" i="41"/>
  <c r="H32" i="42"/>
  <c r="H34" i="42"/>
  <c r="H35" i="42"/>
  <c r="H36" i="42"/>
  <c r="J40" i="2"/>
  <c r="J40" i="3"/>
  <c r="J40" i="51"/>
  <c r="J40" i="41"/>
  <c r="J40" i="42"/>
  <c r="K32" i="2"/>
  <c r="K33" i="2"/>
  <c r="K34" i="2"/>
  <c r="K35" i="2"/>
  <c r="K36" i="2"/>
  <c r="K32" i="3"/>
  <c r="K33" i="3"/>
  <c r="K34" i="3"/>
  <c r="K35" i="3"/>
  <c r="K36" i="3"/>
  <c r="K32" i="51"/>
  <c r="K33" i="51"/>
  <c r="K34" i="51"/>
  <c r="K35" i="51"/>
  <c r="K36" i="51"/>
  <c r="K32" i="41"/>
  <c r="K33" i="41"/>
  <c r="K34" i="41"/>
  <c r="K35" i="41"/>
  <c r="K36" i="41"/>
  <c r="K32" i="42"/>
  <c r="K33" i="42"/>
  <c r="K34" i="42"/>
  <c r="K35" i="42"/>
  <c r="K36" i="42"/>
  <c r="L32" i="2"/>
  <c r="L33" i="2"/>
  <c r="L34" i="2"/>
  <c r="L35" i="2"/>
  <c r="L36" i="2"/>
  <c r="L32" i="3"/>
  <c r="L33" i="3"/>
  <c r="L34" i="3"/>
  <c r="L35" i="3"/>
  <c r="L36" i="3"/>
  <c r="L32" i="51"/>
  <c r="L33" i="51"/>
  <c r="L34" i="51"/>
  <c r="L35" i="51"/>
  <c r="L36" i="51"/>
  <c r="L32" i="41"/>
  <c r="L33" i="41"/>
  <c r="L34" i="41"/>
  <c r="L35" i="41"/>
  <c r="L36" i="41"/>
  <c r="L32" i="42"/>
  <c r="L33" i="42"/>
  <c r="L34" i="42"/>
  <c r="L35" i="42"/>
  <c r="L36" i="42"/>
  <c r="M40" i="2"/>
  <c r="M40" i="3"/>
  <c r="M40" i="41"/>
  <c r="M40" i="42"/>
  <c r="N32" i="2"/>
  <c r="N33" i="2"/>
  <c r="N34" i="2"/>
  <c r="N35" i="2"/>
  <c r="N36" i="2"/>
  <c r="N32" i="3"/>
  <c r="N33" i="3"/>
  <c r="N34" i="3"/>
  <c r="N35" i="3"/>
  <c r="N36" i="3"/>
  <c r="N32" i="51"/>
  <c r="N33" i="51"/>
  <c r="N34" i="51"/>
  <c r="N35" i="51"/>
  <c r="N36" i="51"/>
  <c r="N32" i="41"/>
  <c r="N33" i="41"/>
  <c r="N34" i="41"/>
  <c r="N35" i="41"/>
  <c r="N36" i="41"/>
  <c r="N32" i="42"/>
  <c r="N33" i="42"/>
  <c r="N34" i="42"/>
  <c r="N35" i="42"/>
  <c r="N36" i="42"/>
  <c r="O40" i="2"/>
  <c r="O40" i="3"/>
  <c r="O40" i="51"/>
  <c r="O40" i="41"/>
  <c r="O40" i="42"/>
  <c r="J35" i="37"/>
  <c r="M35" i="37"/>
  <c r="O35" i="37"/>
  <c r="F7" i="2"/>
  <c r="F8" i="2"/>
  <c r="F9" i="2"/>
  <c r="F10" i="2"/>
  <c r="F10" i="3"/>
  <c r="F10" i="51"/>
  <c r="F10" i="41"/>
  <c r="F10" i="42"/>
  <c r="F10" i="50"/>
  <c r="F7" i="3"/>
  <c r="F8" i="3"/>
  <c r="F9" i="3"/>
  <c r="F8" i="51"/>
  <c r="F9" i="51"/>
  <c r="F7" i="41"/>
  <c r="F8" i="41"/>
  <c r="F9" i="41"/>
  <c r="F7" i="42"/>
  <c r="F8" i="42"/>
  <c r="F9" i="42"/>
  <c r="F6" i="50"/>
  <c r="F6" i="37" s="1"/>
  <c r="F8" i="50"/>
  <c r="F9" i="50"/>
  <c r="F18" i="2"/>
  <c r="F19" i="2"/>
  <c r="F20" i="2"/>
  <c r="F21" i="2"/>
  <c r="F22" i="2"/>
  <c r="F23" i="2"/>
  <c r="F19" i="3"/>
  <c r="F20" i="3"/>
  <c r="F21" i="3"/>
  <c r="F22" i="3"/>
  <c r="F23" i="3"/>
  <c r="F18" i="51"/>
  <c r="F19" i="51"/>
  <c r="F20" i="51"/>
  <c r="F21" i="51"/>
  <c r="F22" i="51"/>
  <c r="F23" i="51"/>
  <c r="F18" i="41"/>
  <c r="F19" i="41"/>
  <c r="F20" i="41"/>
  <c r="F21" i="41"/>
  <c r="F22" i="41"/>
  <c r="F23" i="41"/>
  <c r="F18" i="42"/>
  <c r="F19" i="42"/>
  <c r="F20" i="42"/>
  <c r="F21" i="42"/>
  <c r="F22" i="42"/>
  <c r="F23" i="42"/>
  <c r="F18" i="50"/>
  <c r="F19" i="50"/>
  <c r="F20" i="50"/>
  <c r="F21" i="50"/>
  <c r="F22" i="50"/>
  <c r="F23" i="50"/>
  <c r="M7" i="2"/>
  <c r="M8" i="2"/>
  <c r="M9" i="2"/>
  <c r="M10" i="2"/>
  <c r="M24" i="2"/>
  <c r="M7" i="3"/>
  <c r="M8" i="3"/>
  <c r="M9" i="3"/>
  <c r="M10" i="3"/>
  <c r="M24" i="3"/>
  <c r="M6" i="51"/>
  <c r="M8" i="51"/>
  <c r="M9" i="51"/>
  <c r="M10" i="51"/>
  <c r="M24" i="51"/>
  <c r="M7" i="41"/>
  <c r="M8" i="41"/>
  <c r="M9" i="41"/>
  <c r="M10" i="41"/>
  <c r="M8" i="42"/>
  <c r="M9" i="42"/>
  <c r="M10" i="42"/>
  <c r="M24" i="42"/>
  <c r="M24" i="50"/>
  <c r="M43" i="50" s="1"/>
  <c r="C7" i="2"/>
  <c r="C24" i="2"/>
  <c r="D7" i="2"/>
  <c r="D8" i="2"/>
  <c r="D9" i="2"/>
  <c r="D10" i="2"/>
  <c r="D18" i="2"/>
  <c r="D19" i="2"/>
  <c r="D20" i="2"/>
  <c r="D21" i="2"/>
  <c r="D22" i="2"/>
  <c r="D23" i="2"/>
  <c r="E7" i="2"/>
  <c r="E8" i="2"/>
  <c r="E9" i="2"/>
  <c r="E10" i="2"/>
  <c r="E18" i="2"/>
  <c r="E19" i="2"/>
  <c r="E20" i="2"/>
  <c r="E21" i="2"/>
  <c r="E22" i="2"/>
  <c r="E23" i="2"/>
  <c r="G7" i="2"/>
  <c r="G8" i="2"/>
  <c r="G9" i="2"/>
  <c r="G10" i="2"/>
  <c r="G18" i="2"/>
  <c r="G20" i="2"/>
  <c r="G21" i="2"/>
  <c r="G22" i="2"/>
  <c r="G23" i="2"/>
  <c r="H7" i="2"/>
  <c r="H8" i="2"/>
  <c r="H9" i="2"/>
  <c r="H10" i="2"/>
  <c r="H18" i="2"/>
  <c r="H20" i="2"/>
  <c r="H21" i="2"/>
  <c r="H22" i="2"/>
  <c r="H23" i="2"/>
  <c r="J7" i="2"/>
  <c r="J8" i="2"/>
  <c r="J9" i="2"/>
  <c r="J10" i="2"/>
  <c r="J18" i="2"/>
  <c r="J19" i="2"/>
  <c r="J20" i="2"/>
  <c r="J21" i="2"/>
  <c r="J22" i="2"/>
  <c r="J23" i="2"/>
  <c r="K7" i="2"/>
  <c r="K8" i="2"/>
  <c r="K9" i="2"/>
  <c r="K10" i="2"/>
  <c r="K18" i="2"/>
  <c r="K19" i="2"/>
  <c r="K20" i="2"/>
  <c r="K21" i="2"/>
  <c r="K22" i="2"/>
  <c r="K23" i="2"/>
  <c r="L7" i="2"/>
  <c r="L8" i="2"/>
  <c r="L9" i="2"/>
  <c r="L10" i="2"/>
  <c r="L18" i="2"/>
  <c r="L19" i="2"/>
  <c r="L20" i="2"/>
  <c r="L21" i="2"/>
  <c r="L22" i="2"/>
  <c r="L23" i="2"/>
  <c r="N11" i="2"/>
  <c r="N24" i="2"/>
  <c r="O11" i="2"/>
  <c r="O24" i="2"/>
  <c r="C7" i="3"/>
  <c r="C24" i="3"/>
  <c r="D7" i="3"/>
  <c r="D8" i="3"/>
  <c r="D9" i="3"/>
  <c r="D10" i="3"/>
  <c r="D19" i="3"/>
  <c r="D20" i="3"/>
  <c r="D21" i="3"/>
  <c r="D22" i="3"/>
  <c r="D23" i="3"/>
  <c r="E7" i="3"/>
  <c r="E8" i="3"/>
  <c r="E9" i="3"/>
  <c r="E10" i="3"/>
  <c r="E18" i="3"/>
  <c r="E19" i="3"/>
  <c r="E20" i="3"/>
  <c r="E21" i="3"/>
  <c r="E22" i="3"/>
  <c r="E23" i="3"/>
  <c r="G7" i="3"/>
  <c r="G8" i="3"/>
  <c r="G9" i="3"/>
  <c r="G10" i="3"/>
  <c r="G20" i="3"/>
  <c r="G21" i="3"/>
  <c r="G22" i="3"/>
  <c r="G23" i="3"/>
  <c r="H7" i="3"/>
  <c r="H8" i="3"/>
  <c r="H9" i="3"/>
  <c r="H10" i="3"/>
  <c r="H19" i="3"/>
  <c r="H20" i="3"/>
  <c r="H21" i="3"/>
  <c r="H22" i="3"/>
  <c r="H23" i="3"/>
  <c r="J7" i="3"/>
  <c r="J8" i="3"/>
  <c r="J9" i="3"/>
  <c r="J10" i="3"/>
  <c r="J18" i="3"/>
  <c r="J19" i="3"/>
  <c r="J20" i="3"/>
  <c r="J21" i="3"/>
  <c r="J22" i="3"/>
  <c r="J23" i="3"/>
  <c r="K7" i="3"/>
  <c r="K8" i="3"/>
  <c r="K9" i="3"/>
  <c r="K10" i="3"/>
  <c r="K18" i="3"/>
  <c r="K19" i="3"/>
  <c r="K20" i="3"/>
  <c r="K21" i="3"/>
  <c r="K22" i="3"/>
  <c r="K23" i="3"/>
  <c r="L7" i="3"/>
  <c r="L8" i="3"/>
  <c r="L9" i="3"/>
  <c r="L10" i="3"/>
  <c r="L19" i="3"/>
  <c r="L20" i="3"/>
  <c r="L21" i="3"/>
  <c r="L22" i="3"/>
  <c r="L23" i="3"/>
  <c r="N11" i="3"/>
  <c r="N24" i="3"/>
  <c r="O11" i="3"/>
  <c r="O24" i="3"/>
  <c r="D8" i="51"/>
  <c r="D9" i="51"/>
  <c r="D10" i="51"/>
  <c r="D18" i="51"/>
  <c r="D19" i="51"/>
  <c r="D20" i="51"/>
  <c r="D21" i="51"/>
  <c r="D22" i="51"/>
  <c r="D23" i="51"/>
  <c r="E6" i="51"/>
  <c r="E8" i="51"/>
  <c r="E9" i="51"/>
  <c r="E10" i="51"/>
  <c r="E18" i="51"/>
  <c r="E19" i="51"/>
  <c r="E20" i="51"/>
  <c r="E21" i="51"/>
  <c r="E22" i="51"/>
  <c r="E23" i="51"/>
  <c r="G6" i="51"/>
  <c r="G6" i="37" s="1"/>
  <c r="G8" i="51"/>
  <c r="G9" i="51"/>
  <c r="G10" i="51"/>
  <c r="G18" i="51"/>
  <c r="G19" i="51"/>
  <c r="G20" i="51"/>
  <c r="G21" i="51"/>
  <c r="G22" i="51"/>
  <c r="G23" i="51"/>
  <c r="H8" i="51"/>
  <c r="H9" i="51"/>
  <c r="H10" i="51"/>
  <c r="H18" i="51"/>
  <c r="H20" i="51"/>
  <c r="H21" i="51"/>
  <c r="H22" i="51"/>
  <c r="H23" i="51"/>
  <c r="J6" i="51"/>
  <c r="J6" i="37" s="1"/>
  <c r="J8" i="51"/>
  <c r="J9" i="51"/>
  <c r="J10" i="51"/>
  <c r="J18" i="51"/>
  <c r="J19" i="51"/>
  <c r="J20" i="51"/>
  <c r="J21" i="51"/>
  <c r="J22" i="51"/>
  <c r="J23" i="51"/>
  <c r="K6" i="51"/>
  <c r="K8" i="51"/>
  <c r="K9" i="51"/>
  <c r="K10" i="51"/>
  <c r="K18" i="51"/>
  <c r="K19" i="51"/>
  <c r="K20" i="51"/>
  <c r="K21" i="51"/>
  <c r="K22" i="51"/>
  <c r="K23" i="51"/>
  <c r="L6" i="51"/>
  <c r="L8" i="51"/>
  <c r="L9" i="51"/>
  <c r="L10" i="51"/>
  <c r="L18" i="51"/>
  <c r="L19" i="51"/>
  <c r="L20" i="51"/>
  <c r="L21" i="51"/>
  <c r="L22" i="51"/>
  <c r="L23" i="51"/>
  <c r="N11" i="51"/>
  <c r="N24" i="51"/>
  <c r="O11" i="51"/>
  <c r="O24" i="51"/>
  <c r="B20" i="41"/>
  <c r="C20" i="41" s="1"/>
  <c r="B21" i="41"/>
  <c r="C21" i="41" s="1"/>
  <c r="C7" i="41"/>
  <c r="D7" i="41"/>
  <c r="D8" i="41"/>
  <c r="D9" i="41"/>
  <c r="D10" i="41"/>
  <c r="D18" i="41"/>
  <c r="D19" i="41"/>
  <c r="D20" i="41"/>
  <c r="D21" i="41"/>
  <c r="D22" i="41"/>
  <c r="D23" i="41"/>
  <c r="E7" i="41"/>
  <c r="E8" i="41"/>
  <c r="E9" i="41"/>
  <c r="E10" i="41"/>
  <c r="E18" i="41"/>
  <c r="E19" i="41"/>
  <c r="E20" i="41"/>
  <c r="E21" i="41"/>
  <c r="E22" i="41"/>
  <c r="E23" i="41"/>
  <c r="G7" i="41"/>
  <c r="G8" i="41"/>
  <c r="G9" i="41"/>
  <c r="G10" i="41"/>
  <c r="G20" i="41"/>
  <c r="G21" i="41"/>
  <c r="G22" i="41"/>
  <c r="G23" i="41"/>
  <c r="H7" i="41"/>
  <c r="H8" i="41"/>
  <c r="H9" i="41"/>
  <c r="H10" i="41"/>
  <c r="H20" i="41"/>
  <c r="H21" i="41"/>
  <c r="H22" i="41"/>
  <c r="H23" i="41"/>
  <c r="J7" i="41"/>
  <c r="J8" i="41"/>
  <c r="J9" i="41"/>
  <c r="J10" i="41"/>
  <c r="J18" i="41"/>
  <c r="J19" i="41"/>
  <c r="J20" i="41"/>
  <c r="J21" i="41"/>
  <c r="J22" i="41"/>
  <c r="J23" i="41"/>
  <c r="K7" i="41"/>
  <c r="K8" i="41"/>
  <c r="K9" i="41"/>
  <c r="K10" i="41"/>
  <c r="K18" i="41"/>
  <c r="K19" i="41"/>
  <c r="K20" i="41"/>
  <c r="K21" i="41"/>
  <c r="K22" i="41"/>
  <c r="K23" i="41"/>
  <c r="L7" i="41"/>
  <c r="L8" i="41"/>
  <c r="L9" i="41"/>
  <c r="L10" i="41"/>
  <c r="L18" i="41"/>
  <c r="L19" i="41"/>
  <c r="L20" i="41"/>
  <c r="L21" i="41"/>
  <c r="L22" i="41"/>
  <c r="L23" i="41"/>
  <c r="N11" i="41"/>
  <c r="N24" i="41"/>
  <c r="O11" i="41"/>
  <c r="O24" i="41"/>
  <c r="C7" i="42"/>
  <c r="C24" i="42"/>
  <c r="D7" i="42"/>
  <c r="D8" i="42"/>
  <c r="D9" i="42"/>
  <c r="D10" i="42"/>
  <c r="D18" i="42"/>
  <c r="D19" i="42"/>
  <c r="D20" i="42"/>
  <c r="D21" i="42"/>
  <c r="D22" i="42"/>
  <c r="D23" i="42"/>
  <c r="E7" i="42"/>
  <c r="E8" i="42"/>
  <c r="E9" i="42"/>
  <c r="E10" i="42"/>
  <c r="E18" i="42"/>
  <c r="E19" i="42"/>
  <c r="E20" i="42"/>
  <c r="E21" i="42"/>
  <c r="E22" i="42"/>
  <c r="E23" i="42"/>
  <c r="G7" i="42"/>
  <c r="G8" i="42"/>
  <c r="G9" i="42"/>
  <c r="G10" i="42"/>
  <c r="G18" i="42"/>
  <c r="G19" i="42"/>
  <c r="G20" i="42"/>
  <c r="G21" i="42"/>
  <c r="G22" i="42"/>
  <c r="G23" i="42"/>
  <c r="H7" i="42"/>
  <c r="H8" i="42"/>
  <c r="H9" i="42"/>
  <c r="H10" i="42"/>
  <c r="H18" i="42"/>
  <c r="H19" i="42"/>
  <c r="H20" i="42"/>
  <c r="H21" i="42"/>
  <c r="H22" i="42"/>
  <c r="H23" i="42"/>
  <c r="J7" i="42"/>
  <c r="J8" i="42"/>
  <c r="J9" i="42"/>
  <c r="J10" i="42"/>
  <c r="J18" i="42"/>
  <c r="J19" i="42"/>
  <c r="J20" i="42"/>
  <c r="J21" i="42"/>
  <c r="J22" i="42"/>
  <c r="J23" i="42"/>
  <c r="K7" i="42"/>
  <c r="K8" i="42"/>
  <c r="K9" i="42"/>
  <c r="K10" i="42"/>
  <c r="K18" i="42"/>
  <c r="K19" i="42"/>
  <c r="K20" i="42"/>
  <c r="K21" i="42"/>
  <c r="K22" i="42"/>
  <c r="K23" i="42"/>
  <c r="L7" i="42"/>
  <c r="L8" i="42"/>
  <c r="L9" i="42"/>
  <c r="L10" i="42"/>
  <c r="L18" i="42"/>
  <c r="L19" i="42"/>
  <c r="L20" i="42"/>
  <c r="L21" i="42"/>
  <c r="L22" i="42"/>
  <c r="L23" i="42"/>
  <c r="N11" i="42"/>
  <c r="N24" i="42"/>
  <c r="O11" i="42"/>
  <c r="O24" i="42"/>
  <c r="B20" i="50"/>
  <c r="C20" i="50" s="1"/>
  <c r="D8" i="50"/>
  <c r="D9" i="50"/>
  <c r="D10" i="50"/>
  <c r="D18" i="50"/>
  <c r="D19" i="50"/>
  <c r="D20" i="50"/>
  <c r="D21" i="50"/>
  <c r="D22" i="50"/>
  <c r="D23" i="50"/>
  <c r="E6" i="50"/>
  <c r="E8" i="50"/>
  <c r="E9" i="50"/>
  <c r="E10" i="50"/>
  <c r="E18" i="50"/>
  <c r="E19" i="50"/>
  <c r="E20" i="50"/>
  <c r="E21" i="50"/>
  <c r="E22" i="50"/>
  <c r="E23" i="50"/>
  <c r="G8" i="50"/>
  <c r="G9" i="50"/>
  <c r="G10" i="50"/>
  <c r="G18" i="50"/>
  <c r="G20" i="50"/>
  <c r="G21" i="50"/>
  <c r="G22" i="50"/>
  <c r="G23" i="50"/>
  <c r="H8" i="50"/>
  <c r="H9" i="50"/>
  <c r="H10" i="50"/>
  <c r="H18" i="50"/>
  <c r="H20" i="50"/>
  <c r="H21" i="50"/>
  <c r="H22" i="50"/>
  <c r="H23" i="50"/>
  <c r="J8" i="50"/>
  <c r="J9" i="50"/>
  <c r="J10" i="50"/>
  <c r="J18" i="50"/>
  <c r="J19" i="50"/>
  <c r="J20" i="50"/>
  <c r="J21" i="50"/>
  <c r="J22" i="50"/>
  <c r="J23" i="50"/>
  <c r="K6" i="50"/>
  <c r="K8" i="50"/>
  <c r="K9" i="50"/>
  <c r="K10" i="50"/>
  <c r="K18" i="50"/>
  <c r="K19" i="50"/>
  <c r="K20" i="50"/>
  <c r="K21" i="50"/>
  <c r="K22" i="50"/>
  <c r="K23" i="50"/>
  <c r="L6" i="50"/>
  <c r="L8" i="50"/>
  <c r="L9" i="50"/>
  <c r="L10" i="50"/>
  <c r="L18" i="50"/>
  <c r="L19" i="50"/>
  <c r="L20" i="50"/>
  <c r="L21" i="50"/>
  <c r="L22" i="50"/>
  <c r="L23" i="50"/>
  <c r="N11" i="50"/>
  <c r="N24" i="50"/>
  <c r="O11" i="50"/>
  <c r="O24" i="50"/>
  <c r="P6" i="3"/>
  <c r="P6" i="41"/>
  <c r="P6" i="42"/>
  <c r="P6" i="2"/>
  <c r="M6" i="50"/>
  <c r="M8" i="50"/>
  <c r="P7" i="51"/>
  <c r="M9" i="50"/>
  <c r="M10" i="50"/>
  <c r="B19" i="3"/>
  <c r="B20" i="3"/>
  <c r="B21" i="3"/>
  <c r="B22" i="3"/>
  <c r="B18" i="50"/>
  <c r="B19" i="50"/>
  <c r="B21" i="50"/>
  <c r="B22" i="50"/>
  <c r="B18" i="42"/>
  <c r="B19" i="42"/>
  <c r="B20" i="42"/>
  <c r="B21" i="42"/>
  <c r="B22" i="42"/>
  <c r="B23" i="42"/>
  <c r="B22" i="41"/>
  <c r="B18" i="51"/>
  <c r="B19" i="51"/>
  <c r="B21" i="51"/>
  <c r="B21" i="2"/>
  <c r="B22" i="51"/>
  <c r="B23" i="51"/>
  <c r="B18" i="2"/>
  <c r="B20" i="2"/>
  <c r="B22" i="2"/>
  <c r="C8" i="2"/>
  <c r="C8" i="3"/>
  <c r="C8" i="51"/>
  <c r="C8" i="41"/>
  <c r="C8" i="42"/>
  <c r="C8" i="50"/>
  <c r="C10" i="50"/>
  <c r="C9" i="50"/>
  <c r="C9" i="2"/>
  <c r="C9" i="3"/>
  <c r="C9" i="41"/>
  <c r="C10" i="41"/>
  <c r="C10" i="3"/>
  <c r="C10" i="2"/>
  <c r="O42" i="50"/>
  <c r="M42" i="50"/>
  <c r="J42" i="50"/>
  <c r="R37" i="50"/>
  <c r="R36" i="50"/>
  <c r="R35" i="50"/>
  <c r="R34" i="50"/>
  <c r="R33" i="50"/>
  <c r="R32" i="50"/>
  <c r="R31" i="50"/>
  <c r="R30" i="50"/>
  <c r="R29" i="50"/>
  <c r="A29" i="50"/>
  <c r="R28" i="50"/>
  <c r="R27" i="50"/>
  <c r="R26" i="50"/>
  <c r="R25" i="50"/>
  <c r="A15" i="50"/>
  <c r="O42" i="42"/>
  <c r="M42" i="42"/>
  <c r="J42" i="42"/>
  <c r="R37" i="42"/>
  <c r="R36" i="42"/>
  <c r="R35" i="42"/>
  <c r="R34" i="42"/>
  <c r="R33" i="42"/>
  <c r="R32" i="42"/>
  <c r="R31" i="42"/>
  <c r="R30" i="42"/>
  <c r="R29" i="42"/>
  <c r="A29" i="42"/>
  <c r="R28" i="42"/>
  <c r="R27" i="42"/>
  <c r="R26" i="42"/>
  <c r="R25" i="42"/>
  <c r="A15" i="42"/>
  <c r="O42" i="41"/>
  <c r="M42" i="41"/>
  <c r="J42" i="41"/>
  <c r="R37" i="41"/>
  <c r="R36" i="41"/>
  <c r="R35" i="41"/>
  <c r="R34" i="41"/>
  <c r="R33" i="41"/>
  <c r="R32" i="41"/>
  <c r="R31" i="41"/>
  <c r="R30" i="41"/>
  <c r="R29" i="41"/>
  <c r="A29" i="41"/>
  <c r="R28" i="41"/>
  <c r="R27" i="41"/>
  <c r="R26" i="41"/>
  <c r="R25" i="41"/>
  <c r="A15" i="41"/>
  <c r="O42" i="51"/>
  <c r="M42" i="51"/>
  <c r="J42" i="51"/>
  <c r="R37" i="51"/>
  <c r="R36" i="51"/>
  <c r="R35" i="51"/>
  <c r="R34" i="51"/>
  <c r="R33" i="51"/>
  <c r="R32" i="51"/>
  <c r="R31" i="51"/>
  <c r="R30" i="51"/>
  <c r="R29" i="51"/>
  <c r="A29" i="51"/>
  <c r="R28" i="51"/>
  <c r="R27" i="51"/>
  <c r="R26" i="51"/>
  <c r="R25" i="51"/>
  <c r="A15" i="51"/>
  <c r="O42" i="3"/>
  <c r="M42" i="3"/>
  <c r="J42" i="3"/>
  <c r="R37" i="3"/>
  <c r="R36" i="3"/>
  <c r="R35" i="3"/>
  <c r="R34" i="3"/>
  <c r="R33" i="3"/>
  <c r="R32" i="3"/>
  <c r="R31" i="3"/>
  <c r="R30" i="3"/>
  <c r="R29" i="3"/>
  <c r="A29" i="3"/>
  <c r="R28" i="3"/>
  <c r="R27" i="3"/>
  <c r="R26" i="3"/>
  <c r="R25" i="3"/>
  <c r="A15" i="3"/>
  <c r="R28" i="37"/>
  <c r="R36" i="37"/>
  <c r="R35" i="37"/>
  <c r="R34" i="37"/>
  <c r="R33" i="37"/>
  <c r="R32" i="37"/>
  <c r="R31" i="37"/>
  <c r="R30" i="37"/>
  <c r="R29" i="37"/>
  <c r="R27" i="37"/>
  <c r="R26" i="37"/>
  <c r="R25" i="37"/>
  <c r="O39" i="37"/>
  <c r="O38" i="37"/>
  <c r="O37" i="37"/>
  <c r="J34" i="37"/>
  <c r="M34" i="37"/>
  <c r="O34" i="37"/>
  <c r="J36" i="37"/>
  <c r="M36" i="37"/>
  <c r="O36" i="37"/>
  <c r="J37" i="37"/>
  <c r="M37" i="37"/>
  <c r="J38" i="37"/>
  <c r="M38" i="37"/>
  <c r="J39" i="37"/>
  <c r="M39" i="37"/>
  <c r="J32" i="37"/>
  <c r="M32" i="37"/>
  <c r="O32" i="37"/>
  <c r="C19" i="37"/>
  <c r="N19" i="37"/>
  <c r="O19" i="37"/>
  <c r="M20" i="37"/>
  <c r="N20" i="37"/>
  <c r="O20" i="37"/>
  <c r="M21" i="37"/>
  <c r="N21" i="37"/>
  <c r="O21" i="37"/>
  <c r="C22" i="37"/>
  <c r="M22" i="37"/>
  <c r="N22" i="37"/>
  <c r="O22" i="37"/>
  <c r="C23" i="37"/>
  <c r="M23" i="37"/>
  <c r="N23" i="37"/>
  <c r="O23" i="37"/>
  <c r="C18" i="37"/>
  <c r="M18" i="37"/>
  <c r="N18" i="37"/>
  <c r="O18" i="37"/>
  <c r="R37" i="2"/>
  <c r="R36" i="2"/>
  <c r="R35" i="2"/>
  <c r="R34" i="2"/>
  <c r="R33" i="2"/>
  <c r="R32" i="2"/>
  <c r="R31" i="2"/>
  <c r="R30" i="2"/>
  <c r="R29" i="2"/>
  <c r="R28" i="2"/>
  <c r="R27" i="2"/>
  <c r="R26" i="2"/>
  <c r="R25" i="2"/>
  <c r="O42" i="2"/>
  <c r="M42" i="2"/>
  <c r="A29" i="2"/>
  <c r="A15" i="2"/>
  <c r="J42" i="2"/>
  <c r="A29" i="37"/>
  <c r="A15" i="37"/>
  <c r="I35" i="37" l="1"/>
  <c r="F35" i="37"/>
  <c r="P32" i="51"/>
  <c r="P32" i="2"/>
  <c r="P36" i="2"/>
  <c r="S43" i="2" s="1"/>
  <c r="P37" i="2"/>
  <c r="B42" i="41"/>
  <c r="C39" i="37"/>
  <c r="G42" i="42"/>
  <c r="O43" i="51"/>
  <c r="O50" i="51" s="1"/>
  <c r="O52" i="51" s="1"/>
  <c r="I38" i="37"/>
  <c r="O43" i="42"/>
  <c r="O50" i="42" s="1"/>
  <c r="O52" i="42" s="1"/>
  <c r="E42" i="51"/>
  <c r="N11" i="37"/>
  <c r="N24" i="37"/>
  <c r="O43" i="2"/>
  <c r="O50" i="2" s="1"/>
  <c r="O52" i="2" s="1"/>
  <c r="M42" i="37"/>
  <c r="O24" i="37"/>
  <c r="O11" i="37"/>
  <c r="K42" i="42"/>
  <c r="F11" i="42"/>
  <c r="O43" i="3"/>
  <c r="O50" i="3" s="1"/>
  <c r="I42" i="42"/>
  <c r="H11" i="51"/>
  <c r="G42" i="51"/>
  <c r="L42" i="3"/>
  <c r="H42" i="2"/>
  <c r="L6" i="37"/>
  <c r="F11" i="2"/>
  <c r="C42" i="41"/>
  <c r="D38" i="37"/>
  <c r="M50" i="50"/>
  <c r="M52" i="50" s="1"/>
  <c r="S35" i="50"/>
  <c r="H42" i="42"/>
  <c r="F42" i="3"/>
  <c r="M24" i="37"/>
  <c r="F42" i="50"/>
  <c r="D8" i="37"/>
  <c r="P37" i="51"/>
  <c r="C42" i="51"/>
  <c r="D42" i="50"/>
  <c r="J40" i="37"/>
  <c r="J42" i="37"/>
  <c r="O42" i="37"/>
  <c r="O43" i="41"/>
  <c r="J20" i="37"/>
  <c r="F7" i="37"/>
  <c r="G38" i="37"/>
  <c r="H39" i="37"/>
  <c r="D42" i="2"/>
  <c r="F42" i="2"/>
  <c r="I11" i="51"/>
  <c r="H42" i="51"/>
  <c r="N42" i="3"/>
  <c r="G42" i="2"/>
  <c r="F39" i="37"/>
  <c r="I11" i="2"/>
  <c r="J11" i="50"/>
  <c r="J22" i="37"/>
  <c r="L11" i="3"/>
  <c r="G11" i="3"/>
  <c r="J11" i="2"/>
  <c r="C34" i="37"/>
  <c r="C37" i="37"/>
  <c r="I6" i="37"/>
  <c r="D42" i="41"/>
  <c r="D40" i="51"/>
  <c r="N42" i="50"/>
  <c r="L42" i="50"/>
  <c r="K42" i="50"/>
  <c r="B42" i="50"/>
  <c r="C42" i="42"/>
  <c r="E37" i="37"/>
  <c r="S51" i="37"/>
  <c r="C42" i="50"/>
  <c r="I10" i="37"/>
  <c r="I7" i="37"/>
  <c r="I23" i="37"/>
  <c r="E10" i="37"/>
  <c r="D19" i="37"/>
  <c r="P9" i="51"/>
  <c r="D11" i="51"/>
  <c r="K7" i="37"/>
  <c r="E7" i="37"/>
  <c r="P9" i="3"/>
  <c r="L9" i="37"/>
  <c r="K18" i="37"/>
  <c r="G9" i="37"/>
  <c r="M6" i="37"/>
  <c r="F24" i="50"/>
  <c r="F11" i="50"/>
  <c r="P10" i="51"/>
  <c r="P35" i="42"/>
  <c r="S47" i="42" s="1"/>
  <c r="F34" i="37"/>
  <c r="B40" i="41"/>
  <c r="E38" i="37"/>
  <c r="K37" i="37"/>
  <c r="P39" i="2"/>
  <c r="J33" i="37"/>
  <c r="P20" i="42"/>
  <c r="F21" i="37"/>
  <c r="B19" i="37"/>
  <c r="I42" i="50"/>
  <c r="F19" i="37"/>
  <c r="K11" i="50"/>
  <c r="J24" i="3"/>
  <c r="J7" i="37"/>
  <c r="L7" i="37"/>
  <c r="K9" i="37"/>
  <c r="H20" i="37"/>
  <c r="G7" i="37"/>
  <c r="E11" i="2"/>
  <c r="P18" i="51"/>
  <c r="F9" i="37"/>
  <c r="L34" i="37"/>
  <c r="L40" i="3"/>
  <c r="F33" i="37"/>
  <c r="L42" i="42"/>
  <c r="P39" i="42"/>
  <c r="P37" i="41"/>
  <c r="B42" i="3"/>
  <c r="C42" i="3"/>
  <c r="E42" i="3"/>
  <c r="K39" i="37"/>
  <c r="F40" i="41"/>
  <c r="F11" i="41"/>
  <c r="N35" i="37"/>
  <c r="L32" i="37"/>
  <c r="E32" i="37"/>
  <c r="F42" i="42"/>
  <c r="N42" i="41"/>
  <c r="K42" i="3"/>
  <c r="G42" i="50"/>
  <c r="P9" i="2"/>
  <c r="P7" i="42"/>
  <c r="E11" i="42"/>
  <c r="P18" i="42"/>
  <c r="P22" i="41"/>
  <c r="J11" i="41"/>
  <c r="H7" i="37"/>
  <c r="P7" i="41"/>
  <c r="E11" i="41"/>
  <c r="P18" i="41"/>
  <c r="P23" i="2"/>
  <c r="P8" i="51"/>
  <c r="F11" i="3"/>
  <c r="L40" i="41"/>
  <c r="L40" i="2"/>
  <c r="K35" i="37"/>
  <c r="H32" i="37"/>
  <c r="F40" i="2"/>
  <c r="F32" i="37"/>
  <c r="E40" i="51"/>
  <c r="E40" i="2"/>
  <c r="C40" i="41"/>
  <c r="P32" i="41"/>
  <c r="S45" i="41" s="1"/>
  <c r="N42" i="42"/>
  <c r="G42" i="41"/>
  <c r="K42" i="51"/>
  <c r="B42" i="51"/>
  <c r="H37" i="37"/>
  <c r="K42" i="2"/>
  <c r="B42" i="2"/>
  <c r="F37" i="37"/>
  <c r="I11" i="41"/>
  <c r="I8" i="37"/>
  <c r="P7" i="3"/>
  <c r="E21" i="37"/>
  <c r="L22" i="37"/>
  <c r="I21" i="37"/>
  <c r="F42" i="41"/>
  <c r="G11" i="2"/>
  <c r="K24" i="51"/>
  <c r="I34" i="37"/>
  <c r="I22" i="37"/>
  <c r="I9" i="37"/>
  <c r="B21" i="37"/>
  <c r="D11" i="50"/>
  <c r="E24" i="51"/>
  <c r="P22" i="3"/>
  <c r="G22" i="37"/>
  <c r="G37" i="37"/>
  <c r="E42" i="41"/>
  <c r="B22" i="37"/>
  <c r="L19" i="37"/>
  <c r="K21" i="37"/>
  <c r="J23" i="37"/>
  <c r="J11" i="42"/>
  <c r="G24" i="42"/>
  <c r="D11" i="42"/>
  <c r="L11" i="41"/>
  <c r="J24" i="41"/>
  <c r="E24" i="41"/>
  <c r="D23" i="37"/>
  <c r="D11" i="41"/>
  <c r="P39" i="50"/>
  <c r="E42" i="50"/>
  <c r="I40" i="3"/>
  <c r="D24" i="51"/>
  <c r="P20" i="3"/>
  <c r="J24" i="2"/>
  <c r="P18" i="2"/>
  <c r="B24" i="2"/>
  <c r="L24" i="50"/>
  <c r="H11" i="50"/>
  <c r="P10" i="50"/>
  <c r="B24" i="3"/>
  <c r="K20" i="37"/>
  <c r="D11" i="3"/>
  <c r="D7" i="37"/>
  <c r="M9" i="37"/>
  <c r="F20" i="37"/>
  <c r="F24" i="2"/>
  <c r="N33" i="37"/>
  <c r="N40" i="2"/>
  <c r="N43" i="2" s="1"/>
  <c r="N50" i="2" s="1"/>
  <c r="N52" i="2" s="1"/>
  <c r="L40" i="42"/>
  <c r="K36" i="37"/>
  <c r="K33" i="37"/>
  <c r="H34" i="37"/>
  <c r="P35" i="2"/>
  <c r="S47" i="2" s="1"/>
  <c r="G40" i="42"/>
  <c r="G36" i="37"/>
  <c r="P34" i="41"/>
  <c r="S44" i="41" s="1"/>
  <c r="E33" i="37"/>
  <c r="E35" i="37"/>
  <c r="P32" i="3"/>
  <c r="S45" i="3" s="1"/>
  <c r="P34" i="42"/>
  <c r="S44" i="42" s="1"/>
  <c r="B40" i="51"/>
  <c r="B34" i="37"/>
  <c r="D42" i="42"/>
  <c r="L37" i="37"/>
  <c r="H38" i="37"/>
  <c r="N37" i="37"/>
  <c r="C38" i="37"/>
  <c r="E42" i="2"/>
  <c r="C11" i="3"/>
  <c r="B40" i="50"/>
  <c r="C11" i="2"/>
  <c r="H9" i="37"/>
  <c r="E20" i="37"/>
  <c r="G20" i="37"/>
  <c r="E22" i="37"/>
  <c r="E6" i="37"/>
  <c r="D9" i="37"/>
  <c r="K11" i="3"/>
  <c r="J11" i="3"/>
  <c r="E23" i="37"/>
  <c r="E11" i="3"/>
  <c r="D10" i="37"/>
  <c r="H11" i="2"/>
  <c r="P21" i="2"/>
  <c r="M11" i="42"/>
  <c r="M43" i="42" s="1"/>
  <c r="H42" i="50"/>
  <c r="I42" i="2"/>
  <c r="I40" i="42"/>
  <c r="C24" i="50"/>
  <c r="P20" i="50"/>
  <c r="F36" i="37"/>
  <c r="D24" i="2"/>
  <c r="N40" i="41"/>
  <c r="N43" i="41" s="1"/>
  <c r="B24" i="41"/>
  <c r="H21" i="37"/>
  <c r="B39" i="37"/>
  <c r="H42" i="3"/>
  <c r="M19" i="37"/>
  <c r="J8" i="37"/>
  <c r="I42" i="3"/>
  <c r="I20" i="37"/>
  <c r="P6" i="50"/>
  <c r="P20" i="2"/>
  <c r="P21" i="41"/>
  <c r="E39" i="37"/>
  <c r="F24" i="41"/>
  <c r="K40" i="2"/>
  <c r="I37" i="37"/>
  <c r="I11" i="3"/>
  <c r="C36" i="37"/>
  <c r="L11" i="2"/>
  <c r="J18" i="37"/>
  <c r="B20" i="37"/>
  <c r="M11" i="51"/>
  <c r="P39" i="41"/>
  <c r="N39" i="37"/>
  <c r="P21" i="51"/>
  <c r="E11" i="51"/>
  <c r="E24" i="50"/>
  <c r="K11" i="42"/>
  <c r="L24" i="42"/>
  <c r="P8" i="2"/>
  <c r="J11" i="51"/>
  <c r="P35" i="51"/>
  <c r="S47" i="51" s="1"/>
  <c r="L20" i="37"/>
  <c r="K22" i="37"/>
  <c r="K6" i="37"/>
  <c r="J9" i="37"/>
  <c r="L36" i="37"/>
  <c r="L35" i="37"/>
  <c r="K32" i="37"/>
  <c r="K40" i="51"/>
  <c r="H40" i="41"/>
  <c r="F40" i="3"/>
  <c r="B40" i="3"/>
  <c r="H42" i="41"/>
  <c r="L42" i="41"/>
  <c r="N42" i="2"/>
  <c r="O40" i="50"/>
  <c r="O40" i="37" s="1"/>
  <c r="P9" i="41"/>
  <c r="P38" i="50"/>
  <c r="I39" i="37"/>
  <c r="D22" i="37"/>
  <c r="F23" i="37"/>
  <c r="E34" i="37"/>
  <c r="K40" i="3"/>
  <c r="E18" i="37"/>
  <c r="D20" i="37"/>
  <c r="K24" i="3"/>
  <c r="P10" i="3"/>
  <c r="P21" i="3"/>
  <c r="L24" i="2"/>
  <c r="K24" i="2"/>
  <c r="E24" i="2"/>
  <c r="E8" i="37"/>
  <c r="P20" i="41"/>
  <c r="P22" i="2"/>
  <c r="F10" i="37"/>
  <c r="E40" i="50"/>
  <c r="I11" i="50"/>
  <c r="P6" i="51"/>
  <c r="M11" i="50"/>
  <c r="L11" i="50"/>
  <c r="L11" i="42"/>
  <c r="J24" i="42"/>
  <c r="P23" i="42"/>
  <c r="G11" i="42"/>
  <c r="D24" i="42"/>
  <c r="L21" i="37"/>
  <c r="K11" i="41"/>
  <c r="G11" i="41"/>
  <c r="E19" i="37"/>
  <c r="D24" i="41"/>
  <c r="L8" i="37"/>
  <c r="G11" i="51"/>
  <c r="F8" i="37"/>
  <c r="P37" i="50"/>
  <c r="F40" i="50"/>
  <c r="L40" i="50"/>
  <c r="I32" i="37"/>
  <c r="I24" i="2"/>
  <c r="B24" i="51"/>
  <c r="B23" i="37"/>
  <c r="B24" i="50"/>
  <c r="B18" i="37"/>
  <c r="K24" i="50"/>
  <c r="P22" i="50"/>
  <c r="P23" i="50"/>
  <c r="B24" i="42"/>
  <c r="P10" i="41"/>
  <c r="L24" i="41"/>
  <c r="J24" i="50"/>
  <c r="P21" i="50"/>
  <c r="P34" i="50"/>
  <c r="K40" i="50"/>
  <c r="H40" i="50"/>
  <c r="P36" i="50"/>
  <c r="I40" i="51"/>
  <c r="I42" i="51"/>
  <c r="C8" i="37"/>
  <c r="H24" i="42"/>
  <c r="P10" i="42"/>
  <c r="C20" i="37"/>
  <c r="C24" i="51"/>
  <c r="P20" i="51"/>
  <c r="N40" i="50"/>
  <c r="N43" i="50" s="1"/>
  <c r="N50" i="50" s="1"/>
  <c r="N52" i="50" s="1"/>
  <c r="N32" i="37"/>
  <c r="P21" i="42"/>
  <c r="L10" i="37"/>
  <c r="C24" i="41"/>
  <c r="P8" i="41"/>
  <c r="L11" i="51"/>
  <c r="C21" i="37"/>
  <c r="P8" i="50"/>
  <c r="G11" i="50"/>
  <c r="E11" i="50"/>
  <c r="P9" i="50"/>
  <c r="E9" i="37"/>
  <c r="D24" i="50"/>
  <c r="P18" i="50"/>
  <c r="K24" i="42"/>
  <c r="K19" i="37"/>
  <c r="P8" i="42"/>
  <c r="H11" i="42"/>
  <c r="P19" i="42"/>
  <c r="E24" i="42"/>
  <c r="K24" i="41"/>
  <c r="P23" i="41"/>
  <c r="H11" i="41"/>
  <c r="H10" i="37"/>
  <c r="C7" i="37"/>
  <c r="C11" i="41"/>
  <c r="L24" i="51"/>
  <c r="L23" i="37"/>
  <c r="K10" i="37"/>
  <c r="K11" i="51"/>
  <c r="J24" i="51"/>
  <c r="J19" i="37"/>
  <c r="H22" i="37"/>
  <c r="P22" i="51"/>
  <c r="P23" i="51"/>
  <c r="G24" i="51"/>
  <c r="G23" i="37"/>
  <c r="H8" i="37"/>
  <c r="M40" i="51"/>
  <c r="M40" i="37" s="1"/>
  <c r="I42" i="41"/>
  <c r="I40" i="41"/>
  <c r="I24" i="41"/>
  <c r="K23" i="37"/>
  <c r="N34" i="37"/>
  <c r="N40" i="42"/>
  <c r="N43" i="42" s="1"/>
  <c r="N50" i="42" s="1"/>
  <c r="N52" i="42" s="1"/>
  <c r="P36" i="51"/>
  <c r="N40" i="51"/>
  <c r="N43" i="51" s="1"/>
  <c r="N50" i="51" s="1"/>
  <c r="N52" i="51" s="1"/>
  <c r="N36" i="37"/>
  <c r="N40" i="3"/>
  <c r="N43" i="3" s="1"/>
  <c r="N50" i="3" s="1"/>
  <c r="L33" i="37"/>
  <c r="L40" i="51"/>
  <c r="K34" i="37"/>
  <c r="H40" i="3"/>
  <c r="P35" i="41"/>
  <c r="G35" i="37"/>
  <c r="G40" i="41"/>
  <c r="G40" i="51"/>
  <c r="G40" i="2"/>
  <c r="G34" i="37"/>
  <c r="P34" i="2"/>
  <c r="F40" i="42"/>
  <c r="F40" i="51"/>
  <c r="E40" i="41"/>
  <c r="E36" i="37"/>
  <c r="D32" i="37"/>
  <c r="D40" i="42"/>
  <c r="P34" i="51"/>
  <c r="D34" i="37"/>
  <c r="D40" i="2"/>
  <c r="D35" i="37"/>
  <c r="C32" i="37"/>
  <c r="C40" i="42"/>
  <c r="P32" i="42"/>
  <c r="P34" i="3"/>
  <c r="C40" i="3"/>
  <c r="B36" i="37"/>
  <c r="B40" i="42"/>
  <c r="P36" i="42"/>
  <c r="B33" i="37"/>
  <c r="P35" i="3"/>
  <c r="B35" i="37"/>
  <c r="B40" i="2"/>
  <c r="B32" i="37"/>
  <c r="B37" i="37"/>
  <c r="P37" i="42"/>
  <c r="B42" i="42"/>
  <c r="B38" i="37"/>
  <c r="P38" i="42"/>
  <c r="E42" i="42"/>
  <c r="E40" i="42"/>
  <c r="P38" i="41"/>
  <c r="K42" i="41"/>
  <c r="K40" i="41"/>
  <c r="K38" i="37"/>
  <c r="N38" i="37"/>
  <c r="N42" i="51"/>
  <c r="L39" i="37"/>
  <c r="L42" i="51"/>
  <c r="D42" i="51"/>
  <c r="D39" i="37"/>
  <c r="P39" i="51"/>
  <c r="D37" i="37"/>
  <c r="D42" i="3"/>
  <c r="P37" i="3"/>
  <c r="E40" i="3"/>
  <c r="P38" i="3"/>
  <c r="G39" i="37"/>
  <c r="G42" i="3"/>
  <c r="P39" i="3"/>
  <c r="L38" i="37"/>
  <c r="L42" i="2"/>
  <c r="P38" i="2"/>
  <c r="C40" i="2"/>
  <c r="C42" i="2"/>
  <c r="F38" i="37"/>
  <c r="F42" i="51"/>
  <c r="P38" i="51"/>
  <c r="I24" i="42"/>
  <c r="P9" i="42"/>
  <c r="C11" i="50"/>
  <c r="H35" i="37"/>
  <c r="H36" i="37"/>
  <c r="K40" i="42"/>
  <c r="F11" i="51"/>
  <c r="D40" i="50"/>
  <c r="I24" i="50"/>
  <c r="I11" i="42"/>
  <c r="J21" i="37"/>
  <c r="H23" i="37"/>
  <c r="P23" i="3"/>
  <c r="H11" i="3"/>
  <c r="P8" i="3"/>
  <c r="G10" i="37"/>
  <c r="E24" i="3"/>
  <c r="D21" i="37"/>
  <c r="K8" i="37"/>
  <c r="K11" i="2"/>
  <c r="J10" i="37"/>
  <c r="G21" i="37"/>
  <c r="P10" i="2"/>
  <c r="D11" i="2"/>
  <c r="M11" i="41"/>
  <c r="M43" i="41" s="1"/>
  <c r="M50" i="41" s="1"/>
  <c r="M52" i="41" s="1"/>
  <c r="M8" i="37"/>
  <c r="M11" i="3"/>
  <c r="M43" i="3" s="1"/>
  <c r="M50" i="3" s="1"/>
  <c r="M10" i="37"/>
  <c r="P7" i="2"/>
  <c r="M11" i="2"/>
  <c r="M7" i="37"/>
  <c r="P22" i="42"/>
  <c r="F24" i="42"/>
  <c r="F24" i="51"/>
  <c r="F22" i="37"/>
  <c r="I36" i="37"/>
  <c r="I24" i="51"/>
  <c r="I19" i="37"/>
  <c r="G8" i="37"/>
  <c r="S37" i="51" l="1"/>
  <c r="S37" i="42"/>
  <c r="S37" i="3"/>
  <c r="S37" i="2"/>
  <c r="H42" i="37"/>
  <c r="J43" i="51"/>
  <c r="J50" i="51" s="1"/>
  <c r="J52" i="51" s="1"/>
  <c r="E42" i="37"/>
  <c r="L43" i="41"/>
  <c r="L50" i="41" s="1"/>
  <c r="L52" i="41" s="1"/>
  <c r="B46" i="51"/>
  <c r="B47" i="51" s="1"/>
  <c r="C46" i="42"/>
  <c r="C43" i="42" s="1"/>
  <c r="O50" i="41"/>
  <c r="O52" i="41" s="1"/>
  <c r="S37" i="41"/>
  <c r="K42" i="37"/>
  <c r="F42" i="37"/>
  <c r="E43" i="2"/>
  <c r="E50" i="2" s="1"/>
  <c r="E52" i="2" s="1"/>
  <c r="P42" i="50"/>
  <c r="S42" i="50" s="1"/>
  <c r="O43" i="50"/>
  <c r="O50" i="50" s="1"/>
  <c r="O52" i="50" s="1"/>
  <c r="J11" i="37"/>
  <c r="G42" i="37"/>
  <c r="B46" i="41"/>
  <c r="B47" i="41" s="1"/>
  <c r="C42" i="37"/>
  <c r="F43" i="41"/>
  <c r="F50" i="41" s="1"/>
  <c r="F52" i="41" s="1"/>
  <c r="F43" i="42"/>
  <c r="F50" i="42" s="1"/>
  <c r="F52" i="42" s="1"/>
  <c r="J43" i="2"/>
  <c r="J50" i="2" s="1"/>
  <c r="J52" i="2" s="1"/>
  <c r="S36" i="41"/>
  <c r="N50" i="41"/>
  <c r="N52" i="41" s="1"/>
  <c r="J43" i="50"/>
  <c r="J50" i="50" s="1"/>
  <c r="J52" i="50" s="1"/>
  <c r="J43" i="42"/>
  <c r="S35" i="42"/>
  <c r="M50" i="42"/>
  <c r="M52" i="42" s="1"/>
  <c r="F43" i="2"/>
  <c r="F50" i="2" s="1"/>
  <c r="F52" i="2" s="1"/>
  <c r="B24" i="37"/>
  <c r="L43" i="2"/>
  <c r="L50" i="2" s="1"/>
  <c r="L52" i="2" s="1"/>
  <c r="D43" i="51"/>
  <c r="D50" i="51" s="1"/>
  <c r="D52" i="51" s="1"/>
  <c r="N42" i="37"/>
  <c r="L43" i="42"/>
  <c r="P7" i="37"/>
  <c r="I43" i="42"/>
  <c r="I50" i="42" s="1"/>
  <c r="I52" i="42" s="1"/>
  <c r="P9" i="37"/>
  <c r="P42" i="41"/>
  <c r="S42" i="41" s="1"/>
  <c r="E11" i="37"/>
  <c r="F43" i="50"/>
  <c r="F50" i="50" s="1"/>
  <c r="F52" i="50" s="1"/>
  <c r="G11" i="37"/>
  <c r="K43" i="3"/>
  <c r="K50" i="3" s="1"/>
  <c r="E43" i="51"/>
  <c r="J43" i="3"/>
  <c r="J43" i="41"/>
  <c r="P42" i="2"/>
  <c r="S42" i="2" s="1"/>
  <c r="G43" i="42"/>
  <c r="L40" i="37"/>
  <c r="P8" i="37"/>
  <c r="I43" i="51"/>
  <c r="I50" i="51" s="1"/>
  <c r="I52" i="51" s="1"/>
  <c r="D43" i="42"/>
  <c r="P42" i="3"/>
  <c r="S42" i="3" s="1"/>
  <c r="B46" i="3"/>
  <c r="B47" i="3" s="1"/>
  <c r="K40" i="37"/>
  <c r="K43" i="51"/>
  <c r="K50" i="51" s="1"/>
  <c r="K52" i="51" s="1"/>
  <c r="P21" i="37"/>
  <c r="P42" i="51"/>
  <c r="S42" i="51" s="1"/>
  <c r="I42" i="37"/>
  <c r="P20" i="37"/>
  <c r="M43" i="51"/>
  <c r="M50" i="51" s="1"/>
  <c r="M52" i="51" s="1"/>
  <c r="P10" i="37"/>
  <c r="L43" i="50"/>
  <c r="K43" i="42"/>
  <c r="P11" i="42"/>
  <c r="G43" i="51"/>
  <c r="K24" i="37"/>
  <c r="D43" i="50"/>
  <c r="D50" i="50" s="1"/>
  <c r="D52" i="50" s="1"/>
  <c r="K43" i="50"/>
  <c r="K50" i="50" s="1"/>
  <c r="K52" i="50" s="1"/>
  <c r="P6" i="37"/>
  <c r="B42" i="37"/>
  <c r="S36" i="3"/>
  <c r="S35" i="3"/>
  <c r="E24" i="37"/>
  <c r="E43" i="3"/>
  <c r="E50" i="3" s="1"/>
  <c r="D42" i="37"/>
  <c r="S43" i="42"/>
  <c r="E43" i="42"/>
  <c r="E50" i="42" s="1"/>
  <c r="E52" i="42" s="1"/>
  <c r="P24" i="42"/>
  <c r="C46" i="41"/>
  <c r="C43" i="41" s="1"/>
  <c r="C50" i="41" s="1"/>
  <c r="C52" i="41" s="1"/>
  <c r="S43" i="50"/>
  <c r="J24" i="37"/>
  <c r="S35" i="41"/>
  <c r="S43" i="51"/>
  <c r="I43" i="41"/>
  <c r="I50" i="41" s="1"/>
  <c r="I52" i="41" s="1"/>
  <c r="P22" i="37"/>
  <c r="K43" i="41"/>
  <c r="K50" i="41" s="1"/>
  <c r="K52" i="41" s="1"/>
  <c r="C46" i="2"/>
  <c r="C43" i="2" s="1"/>
  <c r="S45" i="2"/>
  <c r="S36" i="51"/>
  <c r="P39" i="37"/>
  <c r="D11" i="37"/>
  <c r="D43" i="2"/>
  <c r="D50" i="2" s="1"/>
  <c r="D52" i="2" s="1"/>
  <c r="P11" i="2"/>
  <c r="K43" i="2"/>
  <c r="K50" i="2" s="1"/>
  <c r="K52" i="2" s="1"/>
  <c r="K11" i="37"/>
  <c r="H11" i="37"/>
  <c r="P11" i="3"/>
  <c r="F43" i="51"/>
  <c r="F50" i="51" s="1"/>
  <c r="F52" i="51" s="1"/>
  <c r="F11" i="37"/>
  <c r="P11" i="51"/>
  <c r="P38" i="37"/>
  <c r="E40" i="37"/>
  <c r="L42" i="37"/>
  <c r="B40" i="37"/>
  <c r="C46" i="3"/>
  <c r="C43" i="3" s="1"/>
  <c r="S45" i="51"/>
  <c r="S36" i="42"/>
  <c r="B46" i="2"/>
  <c r="C24" i="37"/>
  <c r="S44" i="50"/>
  <c r="B46" i="50"/>
  <c r="P23" i="37"/>
  <c r="P37" i="37"/>
  <c r="P42" i="42"/>
  <c r="S44" i="51"/>
  <c r="P11" i="50"/>
  <c r="E43" i="50"/>
  <c r="E50" i="50" s="1"/>
  <c r="E52" i="50" s="1"/>
  <c r="E43" i="41"/>
  <c r="E50" i="41" s="1"/>
  <c r="E52" i="41" s="1"/>
  <c r="L43" i="51"/>
  <c r="L11" i="37"/>
  <c r="B46" i="42"/>
  <c r="M11" i="37"/>
  <c r="M43" i="2"/>
  <c r="M50" i="2" s="1"/>
  <c r="M52" i="2" s="1"/>
  <c r="S47" i="3"/>
  <c r="S44" i="3"/>
  <c r="S47" i="41"/>
  <c r="P11" i="41"/>
  <c r="S36" i="2"/>
  <c r="N43" i="37"/>
  <c r="N54" i="37" s="1"/>
  <c r="I11" i="37"/>
  <c r="S45" i="42"/>
  <c r="S44" i="2"/>
  <c r="P34" i="37"/>
  <c r="N40" i="37"/>
  <c r="S36" i="50"/>
  <c r="C50" i="2" l="1"/>
  <c r="C52" i="2" s="1"/>
  <c r="S34" i="41"/>
  <c r="S34" i="2"/>
  <c r="S33" i="3"/>
  <c r="S31" i="42"/>
  <c r="S32" i="51"/>
  <c r="S28" i="42"/>
  <c r="C47" i="42"/>
  <c r="S26" i="51"/>
  <c r="S26" i="50"/>
  <c r="S32" i="2"/>
  <c r="S35" i="51"/>
  <c r="S28" i="2"/>
  <c r="S27" i="2"/>
  <c r="O43" i="37"/>
  <c r="S32" i="50"/>
  <c r="S37" i="50"/>
  <c r="S28" i="50"/>
  <c r="S33" i="51"/>
  <c r="S31" i="51"/>
  <c r="S33" i="50"/>
  <c r="S34" i="50"/>
  <c r="L50" i="50"/>
  <c r="L52" i="50" s="1"/>
  <c r="S28" i="41"/>
  <c r="S34" i="42"/>
  <c r="L50" i="42"/>
  <c r="L52" i="42" s="1"/>
  <c r="P42" i="37"/>
  <c r="S42" i="37" s="1"/>
  <c r="S32" i="42"/>
  <c r="J50" i="42"/>
  <c r="J52" i="42" s="1"/>
  <c r="S29" i="51"/>
  <c r="G50" i="51"/>
  <c r="G52" i="51" s="1"/>
  <c r="S32" i="41"/>
  <c r="J50" i="41"/>
  <c r="J52" i="41" s="1"/>
  <c r="S26" i="42"/>
  <c r="D50" i="42"/>
  <c r="D52" i="42" s="1"/>
  <c r="S32" i="3"/>
  <c r="J50" i="3"/>
  <c r="S29" i="42"/>
  <c r="G50" i="42"/>
  <c r="G52" i="42" s="1"/>
  <c r="S27" i="51"/>
  <c r="E50" i="51"/>
  <c r="E52" i="51" s="1"/>
  <c r="L50" i="51"/>
  <c r="L52" i="51" s="1"/>
  <c r="S33" i="42"/>
  <c r="K50" i="42"/>
  <c r="K52" i="42" s="1"/>
  <c r="J43" i="37"/>
  <c r="E43" i="37"/>
  <c r="S25" i="41"/>
  <c r="S25" i="2"/>
  <c r="S44" i="37"/>
  <c r="S26" i="2"/>
  <c r="M43" i="37"/>
  <c r="S35" i="2"/>
  <c r="S28" i="51"/>
  <c r="S27" i="3"/>
  <c r="S27" i="50"/>
  <c r="S41" i="42"/>
  <c r="B47" i="42"/>
  <c r="B47" i="50"/>
  <c r="C47" i="2"/>
  <c r="S27" i="42"/>
  <c r="S34" i="51"/>
  <c r="S42" i="42"/>
  <c r="S33" i="41"/>
  <c r="C47" i="3"/>
  <c r="S41" i="3"/>
  <c r="S36" i="37"/>
  <c r="S27" i="41"/>
  <c r="S31" i="41"/>
  <c r="S33" i="2"/>
  <c r="K43" i="37"/>
  <c r="K54" i="37" s="1"/>
  <c r="B47" i="2"/>
  <c r="B46" i="37"/>
  <c r="S41" i="2"/>
  <c r="P11" i="37"/>
  <c r="C47" i="41"/>
  <c r="S41" i="41"/>
  <c r="M54" i="37" l="1"/>
  <c r="S32" i="37"/>
  <c r="J54" i="37"/>
  <c r="S27" i="37"/>
  <c r="E54" i="37"/>
  <c r="S35" i="37"/>
  <c r="C50" i="42"/>
  <c r="C52" i="42" s="1"/>
  <c r="C50" i="3"/>
  <c r="S25" i="42"/>
  <c r="S25" i="3"/>
  <c r="S33" i="37"/>
  <c r="B47" i="37"/>
  <c r="F40" i="37" l="1"/>
  <c r="I33" i="50" l="1"/>
  <c r="P33" i="50" s="1"/>
  <c r="S46" i="50" l="1"/>
  <c r="I40" i="50"/>
  <c r="I43" i="50" s="1"/>
  <c r="S31" i="50" l="1"/>
  <c r="I50" i="50"/>
  <c r="I52" i="50" s="1"/>
  <c r="C6" i="51" l="1"/>
  <c r="C33" i="51" l="1"/>
  <c r="C6" i="37"/>
  <c r="C33" i="37" l="1"/>
  <c r="C40" i="51"/>
  <c r="C46" i="51" l="1"/>
  <c r="C47" i="51" l="1"/>
  <c r="S41" i="51"/>
  <c r="C43" i="51"/>
  <c r="C50" i="51" l="1"/>
  <c r="C52" i="51" s="1"/>
  <c r="S25" i="51"/>
  <c r="S53" i="51" l="1"/>
  <c r="S53" i="37" s="1"/>
  <c r="C9" i="42" l="1"/>
  <c r="C10" i="42" l="1"/>
  <c r="C11" i="42" s="1"/>
  <c r="C48" i="42" s="1"/>
  <c r="C10" i="51"/>
  <c r="C9" i="51"/>
  <c r="C10" i="37" l="1"/>
  <c r="C11" i="51"/>
  <c r="C11" i="37" s="1"/>
  <c r="C9" i="37"/>
  <c r="G19" i="41" l="1"/>
  <c r="G24" i="41" l="1"/>
  <c r="H19" i="50"/>
  <c r="H24" i="50" s="1"/>
  <c r="H43" i="50" s="1"/>
  <c r="G19" i="50"/>
  <c r="H19" i="41"/>
  <c r="H24" i="41" s="1"/>
  <c r="H43" i="41" s="1"/>
  <c r="H19" i="51"/>
  <c r="G19" i="3"/>
  <c r="P19" i="3" s="1"/>
  <c r="H19" i="2"/>
  <c r="G19" i="2"/>
  <c r="P19" i="41" l="1"/>
  <c r="G19" i="37"/>
  <c r="P19" i="2"/>
  <c r="G24" i="2"/>
  <c r="H24" i="51"/>
  <c r="P19" i="51"/>
  <c r="H50" i="41"/>
  <c r="H52" i="41" s="1"/>
  <c r="S30" i="41"/>
  <c r="H19" i="37"/>
  <c r="H24" i="2"/>
  <c r="P19" i="50"/>
  <c r="G24" i="50"/>
  <c r="S30" i="50"/>
  <c r="H50" i="50"/>
  <c r="H52" i="50" s="1"/>
  <c r="G43" i="41"/>
  <c r="P24" i="41"/>
  <c r="E28" i="41" s="1"/>
  <c r="P24" i="50" l="1"/>
  <c r="P24" i="51"/>
  <c r="P24" i="2"/>
  <c r="G43" i="2"/>
  <c r="P19" i="37"/>
  <c r="S29" i="41"/>
  <c r="G50" i="41"/>
  <c r="G52" i="41" s="1"/>
  <c r="S29" i="2" l="1"/>
  <c r="G50" i="2"/>
  <c r="G52" i="2" s="1"/>
  <c r="I18" i="3" l="1"/>
  <c r="G18" i="3"/>
  <c r="F18" i="3"/>
  <c r="D18" i="3"/>
  <c r="F24" i="3" l="1"/>
  <c r="F18" i="37"/>
  <c r="I18" i="37"/>
  <c r="I24" i="3"/>
  <c r="G24" i="3"/>
  <c r="G18" i="37"/>
  <c r="D18" i="37"/>
  <c r="D24" i="3"/>
  <c r="L18" i="3"/>
  <c r="G24" i="37" l="1"/>
  <c r="I24" i="37"/>
  <c r="I43" i="3"/>
  <c r="L18" i="37"/>
  <c r="L24" i="3"/>
  <c r="D24" i="37"/>
  <c r="F24" i="37"/>
  <c r="F43" i="37" s="1"/>
  <c r="F54" i="37" s="1"/>
  <c r="F43" i="3"/>
  <c r="H18" i="3"/>
  <c r="L43" i="3" l="1"/>
  <c r="L24" i="37"/>
  <c r="H24" i="3"/>
  <c r="H18" i="37"/>
  <c r="P18" i="3"/>
  <c r="P18" i="37" s="1"/>
  <c r="S31" i="3"/>
  <c r="I50" i="3"/>
  <c r="S28" i="3"/>
  <c r="F50" i="3"/>
  <c r="S28" i="37"/>
  <c r="H43" i="3" l="1"/>
  <c r="H24" i="37"/>
  <c r="P24" i="3"/>
  <c r="P24" i="37" s="1"/>
  <c r="S34" i="3"/>
  <c r="L50" i="3"/>
  <c r="L43" i="37"/>
  <c r="H50" i="3" l="1"/>
  <c r="S30" i="3"/>
  <c r="L54" i="37"/>
  <c r="S34" i="37"/>
  <c r="G32" i="50" l="1"/>
  <c r="G32" i="37" l="1"/>
  <c r="G40" i="50"/>
  <c r="G43" i="50" s="1"/>
  <c r="P32" i="50"/>
  <c r="H33" i="51"/>
  <c r="H40" i="51" l="1"/>
  <c r="P33" i="51"/>
  <c r="S45" i="50"/>
  <c r="P32" i="37"/>
  <c r="G50" i="50"/>
  <c r="G52" i="50" s="1"/>
  <c r="S29" i="50"/>
  <c r="S45" i="37" l="1"/>
  <c r="S46" i="51"/>
  <c r="P40" i="51"/>
  <c r="T46" i="51" s="1"/>
  <c r="H43" i="51"/>
  <c r="S30" i="51" l="1"/>
  <c r="H50" i="51"/>
  <c r="H52" i="51" s="1"/>
  <c r="P43" i="51"/>
  <c r="T47" i="51"/>
  <c r="T43" i="51"/>
  <c r="T42" i="51"/>
  <c r="S48" i="51"/>
  <c r="T44" i="51"/>
  <c r="T45" i="51"/>
  <c r="T48" i="51" l="1"/>
  <c r="H44" i="51"/>
  <c r="T30" i="51" s="1"/>
  <c r="I44" i="51"/>
  <c r="T31" i="51" s="1"/>
  <c r="N44" i="51"/>
  <c r="T36" i="51" s="1"/>
  <c r="K44" i="51"/>
  <c r="T33" i="51" s="1"/>
  <c r="O44" i="51"/>
  <c r="T37" i="51" s="1"/>
  <c r="S22" i="51"/>
  <c r="F44" i="51"/>
  <c r="T28" i="51" s="1"/>
  <c r="G44" i="51"/>
  <c r="T29" i="51" s="1"/>
  <c r="L44" i="51"/>
  <c r="T34" i="51" s="1"/>
  <c r="M44" i="51"/>
  <c r="T35" i="51" s="1"/>
  <c r="E44" i="51"/>
  <c r="T27" i="51" s="1"/>
  <c r="J44" i="51"/>
  <c r="T32" i="51" s="1"/>
  <c r="P44" i="51"/>
  <c r="D44" i="51"/>
  <c r="T26" i="51" s="1"/>
  <c r="P50" i="51"/>
  <c r="P52" i="51" s="1"/>
  <c r="C44" i="51"/>
  <c r="T25" i="51" s="1"/>
  <c r="D36" i="41" l="1"/>
  <c r="P36" i="41" s="1"/>
  <c r="C35" i="50"/>
  <c r="P35" i="50" s="1"/>
  <c r="H33" i="2" l="1"/>
  <c r="C40" i="50"/>
  <c r="C35" i="37"/>
  <c r="P35" i="37" s="1"/>
  <c r="S43" i="41"/>
  <c r="I33" i="2"/>
  <c r="D33" i="41"/>
  <c r="D36" i="3"/>
  <c r="S47" i="37" l="1"/>
  <c r="P36" i="3"/>
  <c r="D36" i="37"/>
  <c r="P40" i="50"/>
  <c r="C46" i="50"/>
  <c r="C43" i="50" s="1"/>
  <c r="C40" i="37"/>
  <c r="S47" i="50"/>
  <c r="H40" i="2"/>
  <c r="P33" i="2"/>
  <c r="D40" i="41"/>
  <c r="P33" i="41"/>
  <c r="I40" i="2"/>
  <c r="I43" i="2" s="1"/>
  <c r="I33" i="37"/>
  <c r="I40" i="37" s="1"/>
  <c r="I43" i="37" s="1"/>
  <c r="H33" i="42"/>
  <c r="H33" i="37" s="1"/>
  <c r="D33" i="3"/>
  <c r="S46" i="41" l="1"/>
  <c r="S41" i="50"/>
  <c r="C47" i="50"/>
  <c r="C46" i="37"/>
  <c r="D40" i="3"/>
  <c r="D33" i="37"/>
  <c r="T46" i="50"/>
  <c r="T43" i="50"/>
  <c r="T44" i="50"/>
  <c r="T42" i="50"/>
  <c r="S48" i="50"/>
  <c r="T45" i="50"/>
  <c r="C50" i="50"/>
  <c r="C52" i="50" s="1"/>
  <c r="S25" i="50"/>
  <c r="C43" i="37"/>
  <c r="P43" i="50"/>
  <c r="C44" i="50" s="1"/>
  <c r="T25" i="50" s="1"/>
  <c r="S46" i="2"/>
  <c r="P33" i="42"/>
  <c r="H40" i="42"/>
  <c r="H40" i="37" s="1"/>
  <c r="S43" i="3"/>
  <c r="P36" i="37"/>
  <c r="D43" i="41"/>
  <c r="P40" i="41"/>
  <c r="P40" i="2"/>
  <c r="T46" i="2" s="1"/>
  <c r="H43" i="2"/>
  <c r="T47" i="50"/>
  <c r="I50" i="2"/>
  <c r="I52" i="2" s="1"/>
  <c r="S31" i="2"/>
  <c r="S31" i="37"/>
  <c r="I54" i="37"/>
  <c r="S46" i="42" l="1"/>
  <c r="C47" i="37"/>
  <c r="S41" i="37"/>
  <c r="G33" i="3"/>
  <c r="D40" i="37"/>
  <c r="D43" i="3"/>
  <c r="T48" i="50"/>
  <c r="H43" i="42"/>
  <c r="H43" i="37" s="1"/>
  <c r="P40" i="42"/>
  <c r="S48" i="2"/>
  <c r="T44" i="2"/>
  <c r="T42" i="2"/>
  <c r="T43" i="2"/>
  <c r="T47" i="2"/>
  <c r="T45" i="2"/>
  <c r="T42" i="41"/>
  <c r="T45" i="41"/>
  <c r="T44" i="41"/>
  <c r="T47" i="41"/>
  <c r="S48" i="41"/>
  <c r="T43" i="41"/>
  <c r="D50" i="41"/>
  <c r="D52" i="41" s="1"/>
  <c r="S26" i="41"/>
  <c r="P43" i="41"/>
  <c r="D44" i="41" s="1"/>
  <c r="T26" i="41" s="1"/>
  <c r="S43" i="37"/>
  <c r="L44" i="50"/>
  <c r="T34" i="50" s="1"/>
  <c r="F44" i="50"/>
  <c r="T28" i="50" s="1"/>
  <c r="N44" i="50"/>
  <c r="T36" i="50" s="1"/>
  <c r="P44" i="50"/>
  <c r="S22" i="50"/>
  <c r="I44" i="50"/>
  <c r="T31" i="50" s="1"/>
  <c r="H44" i="50"/>
  <c r="T30" i="50" s="1"/>
  <c r="E44" i="50"/>
  <c r="T27" i="50" s="1"/>
  <c r="P50" i="50"/>
  <c r="P52" i="50" s="1"/>
  <c r="D44" i="50"/>
  <c r="T26" i="50" s="1"/>
  <c r="J44" i="50"/>
  <c r="T32" i="50" s="1"/>
  <c r="O44" i="50"/>
  <c r="T37" i="50" s="1"/>
  <c r="M44" i="50"/>
  <c r="T35" i="50" s="1"/>
  <c r="K44" i="50"/>
  <c r="T33" i="50" s="1"/>
  <c r="G44" i="50"/>
  <c r="T29" i="50" s="1"/>
  <c r="T46" i="41"/>
  <c r="P43" i="2"/>
  <c r="H50" i="2"/>
  <c r="H52" i="2" s="1"/>
  <c r="S30" i="2"/>
  <c r="C54" i="37"/>
  <c r="S25" i="37"/>
  <c r="T48" i="2" l="1"/>
  <c r="G40" i="3"/>
  <c r="G33" i="37"/>
  <c r="P33" i="3"/>
  <c r="T42" i="42"/>
  <c r="T45" i="42"/>
  <c r="T44" i="42"/>
  <c r="T47" i="42"/>
  <c r="S48" i="42"/>
  <c r="T43" i="42"/>
  <c r="P50" i="41"/>
  <c r="P52" i="41" s="1"/>
  <c r="N44" i="41"/>
  <c r="T36" i="41" s="1"/>
  <c r="E44" i="41"/>
  <c r="T27" i="41" s="1"/>
  <c r="I44" i="41"/>
  <c r="T31" i="41" s="1"/>
  <c r="J44" i="41"/>
  <c r="T32" i="41" s="1"/>
  <c r="M44" i="41"/>
  <c r="T35" i="41" s="1"/>
  <c r="C44" i="41"/>
  <c r="T25" i="41" s="1"/>
  <c r="G44" i="41"/>
  <c r="T29" i="41" s="1"/>
  <c r="P44" i="41"/>
  <c r="S22" i="41"/>
  <c r="K44" i="41"/>
  <c r="T33" i="41" s="1"/>
  <c r="O44" i="41"/>
  <c r="T37" i="41" s="1"/>
  <c r="L44" i="41"/>
  <c r="T34" i="41" s="1"/>
  <c r="H44" i="41"/>
  <c r="T30" i="41" s="1"/>
  <c r="F44" i="41"/>
  <c r="T28" i="41" s="1"/>
  <c r="T48" i="41"/>
  <c r="P43" i="42"/>
  <c r="S30" i="42"/>
  <c r="H50" i="42"/>
  <c r="H52" i="42" s="1"/>
  <c r="T46" i="42"/>
  <c r="G44" i="2"/>
  <c r="T29" i="2" s="1"/>
  <c r="E44" i="2"/>
  <c r="T27" i="2" s="1"/>
  <c r="C44" i="2"/>
  <c r="T25" i="2" s="1"/>
  <c r="J44" i="2"/>
  <c r="T32" i="2" s="1"/>
  <c r="P44" i="2"/>
  <c r="P50" i="2"/>
  <c r="P52" i="2" s="1"/>
  <c r="L44" i="2"/>
  <c r="T34" i="2" s="1"/>
  <c r="F44" i="2"/>
  <c r="T28" i="2" s="1"/>
  <c r="S22" i="2"/>
  <c r="D44" i="2"/>
  <c r="T26" i="2" s="1"/>
  <c r="K44" i="2"/>
  <c r="T33" i="2" s="1"/>
  <c r="N44" i="2"/>
  <c r="T36" i="2" s="1"/>
  <c r="O44" i="2"/>
  <c r="T37" i="2" s="1"/>
  <c r="M44" i="2"/>
  <c r="T35" i="2" s="1"/>
  <c r="I44" i="2"/>
  <c r="T31" i="2" s="1"/>
  <c r="D50" i="3"/>
  <c r="S26" i="3"/>
  <c r="D43" i="37"/>
  <c r="S30" i="37"/>
  <c r="H54" i="37"/>
  <c r="H44" i="2"/>
  <c r="T30" i="2" s="1"/>
  <c r="D54" i="37" l="1"/>
  <c r="S26" i="37"/>
  <c r="T48" i="42"/>
  <c r="S46" i="3"/>
  <c r="P33" i="37"/>
  <c r="H44" i="42"/>
  <c r="T30" i="42" s="1"/>
  <c r="O44" i="42"/>
  <c r="T37" i="42" s="1"/>
  <c r="P50" i="42"/>
  <c r="P52" i="42" s="1"/>
  <c r="F44" i="42"/>
  <c r="T28" i="42" s="1"/>
  <c r="N44" i="42"/>
  <c r="T36" i="42" s="1"/>
  <c r="I44" i="42"/>
  <c r="T31" i="42" s="1"/>
  <c r="J44" i="42"/>
  <c r="T32" i="42" s="1"/>
  <c r="G44" i="42"/>
  <c r="T29" i="42" s="1"/>
  <c r="P44" i="42"/>
  <c r="K44" i="42"/>
  <c r="T33" i="42" s="1"/>
  <c r="M44" i="42"/>
  <c r="T35" i="42" s="1"/>
  <c r="C44" i="42"/>
  <c r="T25" i="42" s="1"/>
  <c r="E44" i="42"/>
  <c r="T27" i="42" s="1"/>
  <c r="S22" i="42"/>
  <c r="L44" i="42"/>
  <c r="T34" i="42" s="1"/>
  <c r="D44" i="42"/>
  <c r="T26" i="42" s="1"/>
  <c r="G40" i="37"/>
  <c r="P40" i="37" s="1"/>
  <c r="G43" i="3"/>
  <c r="P40" i="3"/>
  <c r="T46" i="3" s="1"/>
  <c r="T45" i="3" l="1"/>
  <c r="T42" i="3"/>
  <c r="T44" i="3"/>
  <c r="T47" i="3"/>
  <c r="S48" i="3"/>
  <c r="T43" i="3"/>
  <c r="T46" i="37"/>
  <c r="S46" i="37"/>
  <c r="G43" i="37"/>
  <c r="G50" i="3"/>
  <c r="S29" i="3"/>
  <c r="P43" i="3"/>
  <c r="G44" i="3" s="1"/>
  <c r="T29" i="3" s="1"/>
  <c r="T44" i="37"/>
  <c r="S48" i="37"/>
  <c r="T42" i="37"/>
  <c r="T45" i="37"/>
  <c r="T47" i="37"/>
  <c r="T43" i="37"/>
  <c r="T48" i="37" l="1"/>
  <c r="T48" i="3"/>
  <c r="H44" i="3"/>
  <c r="T30" i="3" s="1"/>
  <c r="P50" i="3"/>
  <c r="P52" i="3" s="1"/>
  <c r="P44" i="3"/>
  <c r="S22" i="3"/>
  <c r="C44" i="3"/>
  <c r="T25" i="3" s="1"/>
  <c r="L44" i="3"/>
  <c r="T34" i="3" s="1"/>
  <c r="O44" i="3"/>
  <c r="T37" i="3" s="1"/>
  <c r="E44" i="3"/>
  <c r="T27" i="3" s="1"/>
  <c r="J44" i="3"/>
  <c r="T32" i="3" s="1"/>
  <c r="F44" i="3"/>
  <c r="T28" i="3" s="1"/>
  <c r="I44" i="3"/>
  <c r="T31" i="3" s="1"/>
  <c r="N44" i="3"/>
  <c r="T36" i="3" s="1"/>
  <c r="K44" i="3"/>
  <c r="T33" i="3" s="1"/>
  <c r="M44" i="3"/>
  <c r="T35" i="3" s="1"/>
  <c r="D44" i="3"/>
  <c r="T26" i="3" s="1"/>
  <c r="G54" i="37"/>
  <c r="P54" i="37" s="1"/>
  <c r="S29" i="37"/>
  <c r="P43" i="37"/>
  <c r="E44" i="37" l="1"/>
  <c r="T27" i="37" s="1"/>
  <c r="N44" i="37"/>
  <c r="T36" i="37" s="1"/>
  <c r="F44" i="37"/>
  <c r="T28" i="37" s="1"/>
  <c r="P44" i="37"/>
  <c r="J44" i="37"/>
  <c r="T32" i="37" s="1"/>
  <c r="O44" i="37"/>
  <c r="S22" i="37"/>
  <c r="L44" i="37"/>
  <c r="T34" i="37" s="1"/>
  <c r="K44" i="37"/>
  <c r="T33" i="37" s="1"/>
  <c r="M44" i="37"/>
  <c r="I44" i="37"/>
  <c r="T31" i="37" s="1"/>
  <c r="C44" i="37"/>
  <c r="T25" i="37" s="1"/>
  <c r="H44" i="37"/>
  <c r="T30" i="37" s="1"/>
  <c r="D44" i="37"/>
  <c r="T26" i="37" s="1"/>
  <c r="G44" i="37"/>
  <c r="T29" i="37" s="1"/>
  <c r="T35"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www.statistikdatabasen.scb.se</author>
    <author>Beijer Englund, Ronja</author>
  </authors>
  <commentList>
    <comment ref="A20" authorId="0" shapeId="0" xr:uid="{00000000-0006-0000-0100-000001000000}">
      <text>
        <r>
          <rPr>
            <sz val="8"/>
            <color rgb="FF000000"/>
            <rFont val="Tahoma"/>
            <family val="2"/>
          </rPr>
          <t xml:space="preserve">1. Elpannornas elanvändning motsvarar ungefär 1.015 x producerad mängd värme (räknat i MWh).
</t>
        </r>
      </text>
    </comment>
    <comment ref="A21" authorId="0" shapeId="0" xr:uid="{00000000-0006-0000-0100-000002000000}">
      <text>
        <r>
          <rPr>
            <sz val="8"/>
            <color rgb="FF000000"/>
            <rFont val="Tahoma"/>
            <family val="2"/>
          </rPr>
          <t xml:space="preserve">2. Värmepumparnas elanvändning motsvarar ungefär 0.33 x producerad mängd värme (räknat i MWh).
</t>
        </r>
      </text>
    </comment>
    <comment ref="C33" authorId="1" shapeId="0" xr:uid="{00000000-0006-0000-0100-000003000000}">
      <text>
        <r>
          <rPr>
            <b/>
            <sz val="9"/>
            <color indexed="81"/>
            <rFont val="Tahoma"/>
            <family val="2"/>
          </rPr>
          <t>Beijer Englund, Ronja:</t>
        </r>
        <r>
          <rPr>
            <sz val="9"/>
            <color indexed="81"/>
            <rFont val="Tahoma"/>
            <family val="2"/>
          </rPr>
          <t xml:space="preserve">
Internt avänd el borttagen, industriellt mottryck Hylte och Varberg</t>
        </r>
      </text>
    </comment>
    <comment ref="F35" authorId="1" shapeId="0" xr:uid="{00000000-0006-0000-0100-000004000000}">
      <text>
        <r>
          <rPr>
            <b/>
            <sz val="9"/>
            <color indexed="81"/>
            <rFont val="Tahoma"/>
            <family val="2"/>
          </rPr>
          <t>Beijer Englund, Ronja:</t>
        </r>
        <r>
          <rPr>
            <sz val="9"/>
            <color indexed="81"/>
            <rFont val="Tahoma"/>
            <family val="2"/>
          </rPr>
          <t xml:space="preserve">
2020: Lagt till använd fordonsgas (naturgas) enligt SCB ( 1 600,5
 MWh naturgas)
</t>
        </r>
      </text>
    </comment>
    <comment ref="I35" authorId="1" shapeId="0" xr:uid="{00000000-0006-0000-0100-000005000000}">
      <text>
        <r>
          <rPr>
            <b/>
            <sz val="9"/>
            <color indexed="81"/>
            <rFont val="Tahoma"/>
            <family val="2"/>
          </rPr>
          <t>Beijer Englund, Ronja:</t>
        </r>
        <r>
          <rPr>
            <sz val="9"/>
            <color indexed="81"/>
            <rFont val="Tahoma"/>
            <family val="2"/>
          </rPr>
          <t xml:space="preserve">
2020: Lagt till använd fordonsgas (biogas) enligt SCB (23 309 MWh biogas)</t>
        </r>
      </text>
    </comment>
    <comment ref="A37" authorId="1" shapeId="0" xr:uid="{78853584-160D-4391-BED7-DB8C1BF3FECA}">
      <text>
        <r>
          <rPr>
            <sz val="9"/>
            <color indexed="81"/>
            <rFont val="Tahoma"/>
            <family val="2"/>
          </rPr>
          <t xml:space="preserve">2020:
I Kungsbacka har småhus och fritidshus slagits ihop (endast elanvädnning i fritidshus)
</t>
        </r>
      </text>
    </comment>
    <comment ref="C39" authorId="1" shapeId="0" xr:uid="{00000000-0006-0000-0100-000006000000}">
      <text>
        <r>
          <rPr>
            <b/>
            <sz val="9"/>
            <color indexed="81"/>
            <rFont val="Tahoma"/>
            <family val="2"/>
          </rPr>
          <t>Beijer Englund, Ronja:</t>
        </r>
        <r>
          <rPr>
            <sz val="9"/>
            <color indexed="81"/>
            <rFont val="Tahoma"/>
            <family val="2"/>
          </rPr>
          <t xml:space="preserve">
El till fritidshus i Kungsbacka redovisas under småhus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Törngren, Fanny</author>
    <author>www.statistikdatabasen.scb.se</author>
    <author>Beijer Englund, Ronja</author>
  </authors>
  <commentList>
    <comment ref="B19" authorId="0" shapeId="0" xr:uid="{00000000-0006-0000-0200-000001000000}">
      <text>
        <r>
          <rPr>
            <b/>
            <sz val="9"/>
            <color indexed="81"/>
            <rFont val="Tahoma"/>
            <family val="2"/>
          </rPr>
          <t>Törngren, Fanny:</t>
        </r>
        <r>
          <rPr>
            <sz val="9"/>
            <color indexed="81"/>
            <rFont val="Tahoma"/>
            <family val="2"/>
          </rPr>
          <t xml:space="preserve">
Inkl. rökgaskondens</t>
        </r>
      </text>
    </comment>
    <comment ref="A20" authorId="1" shapeId="0" xr:uid="{00000000-0006-0000-0200-000002000000}">
      <text>
        <r>
          <rPr>
            <sz val="8"/>
            <color rgb="FF000000"/>
            <rFont val="Tahoma"/>
            <family val="2"/>
          </rPr>
          <t xml:space="preserve">1. Elpannornas elanvändning motsvarar ungefär 1.015 x producerad mängd värme (räknat i MWh).
</t>
        </r>
      </text>
    </comment>
    <comment ref="A21" authorId="1" shapeId="0" xr:uid="{00000000-0006-0000-0200-000003000000}">
      <text>
        <r>
          <rPr>
            <sz val="8"/>
            <color rgb="FF000000"/>
            <rFont val="Tahoma"/>
            <family val="2"/>
          </rPr>
          <t xml:space="preserve">2. Värmepumparnas elanvändning motsvarar ungefär 0.33 x producerad mängd värme (räknat i MWh).
</t>
        </r>
      </text>
    </comment>
    <comment ref="I38" authorId="2" shapeId="0" xr:uid="{00000000-0006-0000-0200-000005000000}">
      <text>
        <r>
          <rPr>
            <b/>
            <sz val="9"/>
            <color indexed="81"/>
            <rFont val="Tahoma"/>
            <family val="2"/>
          </rPr>
          <t>Beijer Englund, Ronja:</t>
        </r>
        <r>
          <rPr>
            <sz val="9"/>
            <color indexed="81"/>
            <rFont val="Tahoma"/>
            <family val="2"/>
          </rPr>
          <t xml:space="preserve">
2020: Biogas till kommunorganisationen (värme) och Falkenbergs bostad (värme), enligt uppgift från Falkenbergs kommun.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Beijer Englund, Ronja</author>
    <author>www.statistikdatabasen.scb.se</author>
  </authors>
  <commentList>
    <comment ref="B18" authorId="0" shapeId="0" xr:uid="{005B5D02-A2AF-4016-A67C-B232BD538EC5}">
      <text>
        <r>
          <rPr>
            <b/>
            <sz val="9"/>
            <color indexed="81"/>
            <rFont val="Tahoma"/>
            <family val="2"/>
          </rPr>
          <t>Beijer Englund, Ronja:</t>
        </r>
        <r>
          <rPr>
            <sz val="9"/>
            <color indexed="81"/>
            <rFont val="Tahoma"/>
            <family val="2"/>
          </rPr>
          <t xml:space="preserve">
Inkl. rökgaskondens</t>
        </r>
      </text>
    </comment>
    <comment ref="A20" authorId="1" shapeId="0" xr:uid="{00000000-0006-0000-0300-000001000000}">
      <text>
        <r>
          <rPr>
            <sz val="8"/>
            <color rgb="FF000000"/>
            <rFont val="Tahoma"/>
            <family val="2"/>
          </rPr>
          <t xml:space="preserve">1. Elpannornas elanvändning motsvarar ungefär 1.015 x producerad mängd värme (räknat i MWh).
</t>
        </r>
      </text>
    </comment>
    <comment ref="A21" authorId="1" shapeId="0" xr:uid="{00000000-0006-0000-0300-000002000000}">
      <text>
        <r>
          <rPr>
            <sz val="8"/>
            <color rgb="FF000000"/>
            <rFont val="Tahoma"/>
            <family val="2"/>
          </rPr>
          <t xml:space="preserve">2. Värmepumparnas elanvändning motsvarar ungefär 0.33 x producerad mängd värme (räknat i MWh).
</t>
        </r>
      </text>
    </comment>
    <comment ref="B23" authorId="0" shapeId="0" xr:uid="{00000000-0006-0000-0300-000003000000}">
      <text>
        <r>
          <rPr>
            <b/>
            <sz val="9"/>
            <color indexed="81"/>
            <rFont val="Tahoma"/>
            <family val="2"/>
          </rPr>
          <t>Beijer Englund, Ronja:</t>
        </r>
        <r>
          <rPr>
            <sz val="9"/>
            <color indexed="81"/>
            <rFont val="Tahoma"/>
            <family val="2"/>
          </rPr>
          <t xml:space="preserve">
Fjärrvärmeproduktion med rökgaskondens ingår i fjärrvärmeproduktion från kraftvärmeverk, enligt arbetsmetod.
</t>
        </r>
      </text>
    </comment>
    <comment ref="I38" authorId="0" shapeId="0" xr:uid="{00000000-0006-0000-0300-000004000000}">
      <text>
        <r>
          <rPr>
            <b/>
            <sz val="9"/>
            <color indexed="81"/>
            <rFont val="Tahoma"/>
            <family val="2"/>
          </rPr>
          <t>Beijer Englund, Ronja:</t>
        </r>
        <r>
          <rPr>
            <sz val="9"/>
            <color indexed="81"/>
            <rFont val="Tahoma"/>
            <family val="2"/>
          </rPr>
          <t xml:space="preserve">
2020: Stadsgas enligt uppgift från Halmstad kommun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Beijer Englund, Ronja</author>
    <author>www.statistikdatabasen.scb.se</author>
  </authors>
  <commentList>
    <comment ref="C6" authorId="0" shapeId="0" xr:uid="{00000000-0006-0000-0400-000001000000}">
      <text>
        <r>
          <rPr>
            <b/>
            <sz val="9"/>
            <color indexed="81"/>
            <rFont val="Tahoma"/>
            <family val="2"/>
          </rPr>
          <t>Beijer Englund, Ronja:</t>
        </r>
        <r>
          <rPr>
            <sz val="9"/>
            <color indexed="81"/>
            <rFont val="Tahoma"/>
            <family val="2"/>
          </rPr>
          <t xml:space="preserve">
Bränslen för elproduktion genom Industriellt mottryck har flyttats till industrins slutanvändning.
Har dragit bort elproduktionen från slutanvändning industrin för att inte dubbelräkna. Den elproduktion som redovisas här är endast för att visa mängden. Ingår inte i total energitillförsel.
</t>
        </r>
      </text>
    </comment>
    <comment ref="D6" authorId="0" shapeId="0" xr:uid="{00000000-0006-0000-0400-000002000000}">
      <text>
        <r>
          <rPr>
            <b/>
            <sz val="9"/>
            <color indexed="81"/>
            <rFont val="Tahoma"/>
            <family val="2"/>
          </rPr>
          <t>Beijer Englund, Ronja:</t>
        </r>
        <r>
          <rPr>
            <sz val="9"/>
            <color indexed="81"/>
            <rFont val="Tahoma"/>
            <family val="2"/>
          </rPr>
          <t xml:space="preserve">
Har flyttats till slutanvändning
</t>
        </r>
      </text>
    </comment>
    <comment ref="F6" authorId="0" shapeId="0" xr:uid="{00000000-0006-0000-0400-000003000000}">
      <text>
        <r>
          <rPr>
            <b/>
            <sz val="9"/>
            <color indexed="81"/>
            <rFont val="Tahoma"/>
            <family val="2"/>
          </rPr>
          <t>Beijer Englund, Ronja:</t>
        </r>
        <r>
          <rPr>
            <sz val="9"/>
            <color indexed="81"/>
            <rFont val="Tahoma"/>
            <family val="2"/>
          </rPr>
          <t xml:space="preserve">
Har flyttats till slutanvändning</t>
        </r>
      </text>
    </comment>
    <comment ref="H6" authorId="0" shapeId="0" xr:uid="{00000000-0006-0000-0400-000004000000}">
      <text>
        <r>
          <rPr>
            <b/>
            <sz val="9"/>
            <color indexed="81"/>
            <rFont val="Tahoma"/>
            <family val="2"/>
          </rPr>
          <t>Beijer Englund, Ronja:</t>
        </r>
        <r>
          <rPr>
            <sz val="9"/>
            <color indexed="81"/>
            <rFont val="Tahoma"/>
            <family val="2"/>
          </rPr>
          <t xml:space="preserve">
Har flyttats till slutanvändning</t>
        </r>
      </text>
    </comment>
    <comment ref="A20" authorId="1" shapeId="0" xr:uid="{00000000-0006-0000-0400-000005000000}">
      <text>
        <r>
          <rPr>
            <sz val="8"/>
            <color rgb="FF000000"/>
            <rFont val="Tahoma"/>
            <family val="2"/>
          </rPr>
          <t xml:space="preserve">1. Elpannornas elanvändning motsvarar ungefär 1.015 x producerad mängd värme (räknat i MWh).
</t>
        </r>
      </text>
    </comment>
    <comment ref="A21" authorId="1" shapeId="0" xr:uid="{00000000-0006-0000-0400-000006000000}">
      <text>
        <r>
          <rPr>
            <sz val="8"/>
            <color rgb="FF000000"/>
            <rFont val="Tahoma"/>
            <family val="2"/>
          </rPr>
          <t xml:space="preserve">2. Värmepumparnas elanvändning motsvarar ungefär 0.33 x producerad mängd värme (räknat i MWh).
</t>
        </r>
      </text>
    </comment>
    <comment ref="C33" authorId="0" shapeId="0" xr:uid="{00000000-0006-0000-0400-000007000000}">
      <text>
        <r>
          <rPr>
            <b/>
            <sz val="9"/>
            <color indexed="81"/>
            <rFont val="Tahoma"/>
            <family val="2"/>
          </rPr>
          <t xml:space="preserve">Beijer Englund, Ronja:
</t>
        </r>
        <r>
          <rPr>
            <sz val="9"/>
            <color indexed="81"/>
            <rFont val="Tahoma"/>
            <family val="2"/>
          </rPr>
          <t>Har dragit bort elproduktionen för att inte dubbelräkna.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Beijer Englund, Ronja</author>
    <author>www.statistikdatabasen.scb.se</author>
  </authors>
  <commentList>
    <comment ref="B19" authorId="0" shapeId="0" xr:uid="{00000000-0006-0000-0500-000001000000}">
      <text>
        <r>
          <rPr>
            <b/>
            <sz val="9"/>
            <color indexed="81"/>
            <rFont val="Tahoma"/>
            <family val="2"/>
          </rPr>
          <t>Beijer Englund, Ronja:</t>
        </r>
        <r>
          <rPr>
            <sz val="9"/>
            <color indexed="81"/>
            <rFont val="Tahoma"/>
            <family val="2"/>
          </rPr>
          <t xml:space="preserve">
Inklusive Rökgaskondensering</t>
        </r>
      </text>
    </comment>
    <comment ref="A20" authorId="1" shapeId="0" xr:uid="{00000000-0006-0000-0500-000002000000}">
      <text>
        <r>
          <rPr>
            <sz val="8"/>
            <color rgb="FF000000"/>
            <rFont val="Tahoma"/>
            <family val="2"/>
          </rPr>
          <t xml:space="preserve">1. Elpannornas elanvändning motsvarar ungefär 1.015 x producerad mängd värme (räknat i MWh).
</t>
        </r>
      </text>
    </comment>
    <comment ref="A21" authorId="1" shapeId="0" xr:uid="{00000000-0006-0000-0500-000003000000}">
      <text>
        <r>
          <rPr>
            <sz val="8"/>
            <color rgb="FF000000"/>
            <rFont val="Tahoma"/>
            <family val="2"/>
          </rPr>
          <t xml:space="preserve">2. Värmepumparnas elanvändning motsvarar ungefär 0.33 x producerad mängd värme (räknat i MWh).
</t>
        </r>
      </text>
    </comment>
    <comment ref="A37" authorId="0" shapeId="0" xr:uid="{897402A1-F091-41C1-B25A-DFB1AD242042}">
      <text>
        <r>
          <rPr>
            <sz val="9"/>
            <color indexed="81"/>
            <rFont val="Tahoma"/>
            <family val="2"/>
          </rPr>
          <t xml:space="preserve">2020:
I Kungsbacka har småhus och fritidshus slagits ihop (endast elanvädnning i fritidshus)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www.statistikdatabasen.scb.se</author>
    <author>Beijer Englund, Ronja</author>
  </authors>
  <commentList>
    <comment ref="A20" authorId="0" shapeId="0" xr:uid="{00000000-0006-0000-0600-000001000000}">
      <text>
        <r>
          <rPr>
            <sz val="8"/>
            <color rgb="FF000000"/>
            <rFont val="Tahoma"/>
            <family val="2"/>
          </rPr>
          <t xml:space="preserve">1. Elpannornas elanvändning motsvarar ungefär 1.015 x producerad mängd värme (räknat i MWh).
</t>
        </r>
      </text>
    </comment>
    <comment ref="A21" authorId="0" shapeId="0" xr:uid="{00000000-0006-0000-0600-000002000000}">
      <text>
        <r>
          <rPr>
            <sz val="8"/>
            <color rgb="FF000000"/>
            <rFont val="Tahoma"/>
            <family val="2"/>
          </rPr>
          <t xml:space="preserve">2. Värmepumparnas elanvändning motsvarar ungefär 0.33 x producerad mängd värme (räknat i MWh).
</t>
        </r>
      </text>
    </comment>
    <comment ref="F37" authorId="1" shapeId="0" xr:uid="{C71E7925-46B8-4E7B-B3A6-ABCE3723DB5A}">
      <text>
        <r>
          <rPr>
            <b/>
            <sz val="9"/>
            <color indexed="81"/>
            <rFont val="Tahoma"/>
            <family val="2"/>
          </rPr>
          <t>Beijer Englund, Ronja:</t>
        </r>
        <r>
          <rPr>
            <sz val="9"/>
            <color indexed="81"/>
            <rFont val="Tahoma"/>
            <family val="2"/>
          </rPr>
          <t xml:space="preserve">
2020: Förbrukning från gasnätet enligt uppgift från Nordion Energy med antagande om att 25,4 % är biogas.</t>
        </r>
      </text>
    </comment>
    <comment ref="I37" authorId="1" shapeId="0" xr:uid="{CB6C1CDB-E941-4A0F-B5D1-CBBBC6BE1E87}">
      <text>
        <r>
          <rPr>
            <b/>
            <sz val="9"/>
            <color indexed="81"/>
            <rFont val="Tahoma"/>
            <family val="2"/>
          </rPr>
          <t>Beijer Englund, Ronja:</t>
        </r>
        <r>
          <rPr>
            <sz val="9"/>
            <color indexed="81"/>
            <rFont val="Tahoma"/>
            <family val="2"/>
          </rPr>
          <t xml:space="preserve">
2020: Förbrukning från gasnätet enligt uppgift från Nordion Energy med antagande om att 25,4 % är biogas.</t>
        </r>
      </text>
    </comment>
    <comment ref="F38" authorId="1" shapeId="0" xr:uid="{00000000-0006-0000-0600-000003000000}">
      <text>
        <r>
          <rPr>
            <b/>
            <sz val="9"/>
            <color indexed="81"/>
            <rFont val="Tahoma"/>
            <family val="2"/>
          </rPr>
          <t>Beijer Englund, Ronja:</t>
        </r>
        <r>
          <rPr>
            <sz val="9"/>
            <color indexed="81"/>
            <rFont val="Tahoma"/>
            <family val="2"/>
          </rPr>
          <t xml:space="preserve">
2020: Förbrukning från gasnätet enligt uppgift från Nordion Energy med antagande om att 25,4 % är biogas.</t>
        </r>
      </text>
    </comment>
    <comment ref="I38" authorId="1" shapeId="0" xr:uid="{00000000-0006-0000-0600-000004000000}">
      <text>
        <r>
          <rPr>
            <b/>
            <sz val="9"/>
            <color indexed="81"/>
            <rFont val="Tahoma"/>
            <family val="2"/>
          </rPr>
          <t>Beijer Englund, Ronja:</t>
        </r>
        <r>
          <rPr>
            <sz val="9"/>
            <color indexed="81"/>
            <rFont val="Tahoma"/>
            <family val="2"/>
          </rPr>
          <t xml:space="preserve">
2020: Förbrukning från gasnätet enligt uppgift från Nordion Energy med antagande om att 25,4 % är biogas.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Beijer Englund, Ronja</author>
    <author>www.statistikdatabasen.scb.se</author>
  </authors>
  <commentList>
    <comment ref="C6" authorId="0" shapeId="0" xr:uid="{00000000-0006-0000-0700-000001000000}">
      <text>
        <r>
          <rPr>
            <b/>
            <sz val="9"/>
            <color indexed="81"/>
            <rFont val="Tahoma"/>
            <family val="2"/>
          </rPr>
          <t>Beijer Englund, Ronja:</t>
        </r>
        <r>
          <rPr>
            <sz val="9"/>
            <color indexed="81"/>
            <rFont val="Tahoma"/>
            <family val="2"/>
          </rPr>
          <t xml:space="preserve">
Bränslen för elproduktion genom Industriellt mottryck har flyttats till industrins slutanvändning.
Har dragit bort elproduktionen från slutanvändning industrin för att inte dubbelräkna. Den elproduktion som redovisas här är endast för att visa mängden. Ingår inte i total energitillförsel.</t>
        </r>
      </text>
    </comment>
    <comment ref="D6" authorId="0" shapeId="0" xr:uid="{00000000-0006-0000-0700-000002000000}">
      <text>
        <r>
          <rPr>
            <b/>
            <sz val="9"/>
            <color indexed="81"/>
            <rFont val="Tahoma"/>
            <family val="2"/>
          </rPr>
          <t>Beijer Englund, Ronja:</t>
        </r>
        <r>
          <rPr>
            <sz val="9"/>
            <color indexed="81"/>
            <rFont val="Tahoma"/>
            <family val="2"/>
          </rPr>
          <t xml:space="preserve">
Har flyttats till slutanvändning</t>
        </r>
      </text>
    </comment>
    <comment ref="H6" authorId="0" shapeId="0" xr:uid="{00000000-0006-0000-0700-000003000000}">
      <text>
        <r>
          <rPr>
            <b/>
            <sz val="9"/>
            <color indexed="81"/>
            <rFont val="Tahoma"/>
            <family val="2"/>
          </rPr>
          <t>Beijer Englund, Ronja:</t>
        </r>
        <r>
          <rPr>
            <sz val="9"/>
            <color indexed="81"/>
            <rFont val="Tahoma"/>
            <family val="2"/>
          </rPr>
          <t xml:space="preserve">
Har flyttats till slutanvändning
</t>
        </r>
      </text>
    </comment>
    <comment ref="J6" authorId="0" shapeId="0" xr:uid="{00000000-0006-0000-0700-000004000000}">
      <text>
        <r>
          <rPr>
            <b/>
            <sz val="9"/>
            <color indexed="81"/>
            <rFont val="Tahoma"/>
            <family val="2"/>
          </rPr>
          <t>Beijer Englund, Ronja:</t>
        </r>
        <r>
          <rPr>
            <sz val="9"/>
            <color indexed="81"/>
            <rFont val="Tahoma"/>
            <family val="2"/>
          </rPr>
          <t xml:space="preserve">
Har flyttats till slutanvändning</t>
        </r>
      </text>
    </comment>
    <comment ref="N6" authorId="0" shapeId="0" xr:uid="{00000000-0006-0000-0700-000005000000}">
      <text>
        <r>
          <rPr>
            <b/>
            <sz val="9"/>
            <color indexed="81"/>
            <rFont val="Tahoma"/>
            <family val="2"/>
          </rPr>
          <t>Beijer Englund, Ronja:</t>
        </r>
        <r>
          <rPr>
            <sz val="9"/>
            <color indexed="81"/>
            <rFont val="Tahoma"/>
            <family val="2"/>
          </rPr>
          <t xml:space="preserve">
Har flyttats till slutanvändning</t>
        </r>
      </text>
    </comment>
    <comment ref="O6" authorId="0" shapeId="0" xr:uid="{00000000-0006-0000-0700-000006000000}">
      <text>
        <r>
          <rPr>
            <b/>
            <sz val="9"/>
            <color indexed="81"/>
            <rFont val="Tahoma"/>
            <family val="2"/>
          </rPr>
          <t>Beijer Englund, Ronja:</t>
        </r>
        <r>
          <rPr>
            <sz val="9"/>
            <color indexed="81"/>
            <rFont val="Tahoma"/>
            <family val="2"/>
          </rPr>
          <t xml:space="preserve">
Har flyttats till slutanvändning</t>
        </r>
      </text>
    </comment>
    <comment ref="B19" authorId="0" shapeId="0" xr:uid="{40B2EE35-467D-4B1F-89C4-BE4878E06ECB}">
      <text>
        <r>
          <rPr>
            <b/>
            <sz val="9"/>
            <color indexed="81"/>
            <rFont val="Tahoma"/>
            <family val="2"/>
          </rPr>
          <t>Beijer Englund, Ronja:</t>
        </r>
        <r>
          <rPr>
            <sz val="9"/>
            <color indexed="81"/>
            <rFont val="Tahoma"/>
            <family val="2"/>
          </rPr>
          <t xml:space="preserve">
Inkl. rökgaskondens</t>
        </r>
      </text>
    </comment>
    <comment ref="A20" authorId="1" shapeId="0" xr:uid="{00000000-0006-0000-0700-000007000000}">
      <text>
        <r>
          <rPr>
            <sz val="8"/>
            <color rgb="FF000000"/>
            <rFont val="Tahoma"/>
            <family val="2"/>
          </rPr>
          <t xml:space="preserve">1. Elpannornas elanvändning motsvarar ungefär 1.015 x producerad mängd värme (räknat i MWh).
</t>
        </r>
      </text>
    </comment>
    <comment ref="A21" authorId="1" shapeId="0" xr:uid="{00000000-0006-0000-0700-000008000000}">
      <text>
        <r>
          <rPr>
            <sz val="8"/>
            <color rgb="FF000000"/>
            <rFont val="Tahoma"/>
            <family val="2"/>
          </rPr>
          <t xml:space="preserve">2. Värmepumparnas elanvändning motsvarar ungefär 0.33 x producerad mängd värme (räknat i MWh).
</t>
        </r>
      </text>
    </comment>
    <comment ref="C33" authorId="0" shapeId="0" xr:uid="{00000000-0006-0000-0700-000009000000}">
      <text>
        <r>
          <rPr>
            <b/>
            <sz val="9"/>
            <color indexed="81"/>
            <rFont val="Tahoma"/>
            <family val="2"/>
          </rPr>
          <t>Beijer Englund, Ronja:</t>
        </r>
        <r>
          <rPr>
            <sz val="9"/>
            <color indexed="81"/>
            <rFont val="Tahoma"/>
            <family val="2"/>
          </rPr>
          <t xml:space="preserve">
Har dragit bort elproduktionen för att inte dubbelräkna.</t>
        </r>
      </text>
    </comment>
    <comment ref="F37" authorId="0" shapeId="0" xr:uid="{BB92789E-D1DE-420B-A8F9-44404A657E6B}">
      <text>
        <r>
          <rPr>
            <b/>
            <sz val="9"/>
            <color indexed="81"/>
            <rFont val="Tahoma"/>
            <family val="2"/>
          </rPr>
          <t>Beijer Englund, Ronja:</t>
        </r>
        <r>
          <rPr>
            <sz val="9"/>
            <color indexed="81"/>
            <rFont val="Tahoma"/>
            <family val="2"/>
          </rPr>
          <t xml:space="preserve">
2020: Gas till hushåll enligt uppgift Varberg Energi. Antagande om att 23,4 % är biogas.</t>
        </r>
      </text>
    </comment>
    <comment ref="I37" authorId="0" shapeId="0" xr:uid="{742A58B4-46CB-4FA4-B78E-1D1BE197C9A3}">
      <text>
        <r>
          <rPr>
            <b/>
            <sz val="9"/>
            <color indexed="81"/>
            <rFont val="Tahoma"/>
            <family val="2"/>
          </rPr>
          <t>Beijer Englund, Ronja:</t>
        </r>
        <r>
          <rPr>
            <sz val="9"/>
            <color indexed="81"/>
            <rFont val="Tahoma"/>
            <family val="2"/>
          </rPr>
          <t xml:space="preserve">
2020: Gas till hushåll enligt uppgift Varberg Energi. Antagande om att 23,4 % är biogas.</t>
        </r>
      </text>
    </comment>
    <comment ref="F38" authorId="0" shapeId="0" xr:uid="{00000000-0006-0000-0700-00000A000000}">
      <text>
        <r>
          <rPr>
            <b/>
            <sz val="9"/>
            <color indexed="81"/>
            <rFont val="Tahoma"/>
            <family val="2"/>
          </rPr>
          <t>Beijer Englund, Ronja:</t>
        </r>
        <r>
          <rPr>
            <sz val="9"/>
            <color indexed="81"/>
            <rFont val="Tahoma"/>
            <family val="2"/>
          </rPr>
          <t xml:space="preserve">
2020: Gas till hushåll enligt uppgift Varberg Energi. Antagande om att 23,4 % är biogas.</t>
        </r>
      </text>
    </comment>
    <comment ref="I38" authorId="0" shapeId="0" xr:uid="{00000000-0006-0000-0700-00000B000000}">
      <text>
        <r>
          <rPr>
            <b/>
            <sz val="9"/>
            <color indexed="81"/>
            <rFont val="Tahoma"/>
            <family val="2"/>
          </rPr>
          <t>Beijer Englund, Ronja:</t>
        </r>
        <r>
          <rPr>
            <sz val="9"/>
            <color indexed="81"/>
            <rFont val="Tahoma"/>
            <family val="2"/>
          </rPr>
          <t xml:space="preserve">
2020: Gas till hushåll enligt uppgift Varberg Energi. Antagande om att 23,4 % är biogas.</t>
        </r>
      </text>
    </comment>
  </commentList>
</comments>
</file>

<file path=xl/sharedStrings.xml><?xml version="1.0" encoding="utf-8"?>
<sst xmlns="http://schemas.openxmlformats.org/spreadsheetml/2006/main" count="863" uniqueCount="117">
  <si>
    <t>Elproduktion och bränsleanvändning (MWh) efter tid, region, produktionssätt och bränsletyp</t>
  </si>
  <si>
    <t>Elproduktion</t>
  </si>
  <si>
    <t>Kol och koks</t>
  </si>
  <si>
    <t>Gasol/naturgas</t>
  </si>
  <si>
    <t>Avlutar</t>
  </si>
  <si>
    <t>Biogas</t>
  </si>
  <si>
    <t>Torv</t>
  </si>
  <si>
    <t>Avfall</t>
  </si>
  <si>
    <t>El</t>
  </si>
  <si>
    <t>Summa produktionssätt</t>
  </si>
  <si>
    <t>övrig värmekraft (kärnkraft, kondenskraft o.dyl.)</t>
  </si>
  <si>
    <t>vattenkraft</t>
  </si>
  <si>
    <t>vindkraft</t>
  </si>
  <si>
    <t>summa bränsletyp</t>
  </si>
  <si>
    <t>Fjärrvärmeproduktion och bränsleanvändning (MWh) efter tid, region, produktionssätt och bränsletyp</t>
  </si>
  <si>
    <t>Fjärrvärmeproduktion</t>
  </si>
  <si>
    <t>Bioolja</t>
  </si>
  <si>
    <t>kraftvärmeverk</t>
  </si>
  <si>
    <t>fristående värmeverk</t>
  </si>
  <si>
    <t>elpannor (1)</t>
  </si>
  <si>
    <t>värmepumpar (2)</t>
  </si>
  <si>
    <t>spillvärme</t>
  </si>
  <si>
    <t>rökgaskondens</t>
  </si>
  <si>
    <t>Total energitillörsel</t>
  </si>
  <si>
    <t>GWh</t>
  </si>
  <si>
    <t>Procent</t>
  </si>
  <si>
    <t>Slutanvändning (MWh) efter tid, region, förbrukarkategori och bränsletyp</t>
  </si>
  <si>
    <t>Summa förbrukarkategori</t>
  </si>
  <si>
    <t>slutanv. jordbruk,skogsbruk,fiske</t>
  </si>
  <si>
    <t>Jord, skog</t>
  </si>
  <si>
    <t>Oljeprodukter</t>
  </si>
  <si>
    <t>slutanv. industri, byggverks.</t>
  </si>
  <si>
    <t>slutanv. offentlig verksamhet</t>
  </si>
  <si>
    <t>slutanv. transporter</t>
  </si>
  <si>
    <t>slutanv. övriga tjänster</t>
  </si>
  <si>
    <t>slutanv. småhus</t>
  </si>
  <si>
    <t>slutanv. flerbostadshus</t>
  </si>
  <si>
    <t>slutanv. fritidshus</t>
  </si>
  <si>
    <t>Distributionsförluster</t>
  </si>
  <si>
    <t>Hushåll</t>
  </si>
  <si>
    <t>Övriga tjänster</t>
  </si>
  <si>
    <t>Slutanvändning hushåll</t>
  </si>
  <si>
    <t>Offentlig verks</t>
  </si>
  <si>
    <t>Total energitillförsel</t>
  </si>
  <si>
    <t>Andel av total tillförsel i procent</t>
  </si>
  <si>
    <t>Industri</t>
  </si>
  <si>
    <t>Transporter</t>
  </si>
  <si>
    <t>Distributionsförluster el och fjärrvärme</t>
  </si>
  <si>
    <t>Total slutlig anv.</t>
  </si>
  <si>
    <t>Förluster i %</t>
  </si>
  <si>
    <t>Biobränslen</t>
  </si>
  <si>
    <t>Solceller</t>
  </si>
  <si>
    <t>elproduktion</t>
  </si>
  <si>
    <t>flytande (icke förnybara)</t>
  </si>
  <si>
    <t>Kategorier enligt KRE</t>
  </si>
  <si>
    <t>gas (icke förnybara)</t>
  </si>
  <si>
    <t>gas (förnybara)</t>
  </si>
  <si>
    <t>fjärrvärmeproduktion</t>
  </si>
  <si>
    <t>el</t>
  </si>
  <si>
    <t xml:space="preserve">fjärrvärme </t>
  </si>
  <si>
    <t>summa produktionssätt</t>
  </si>
  <si>
    <t>summa förbrukarkategori</t>
  </si>
  <si>
    <t>Övrigt</t>
  </si>
  <si>
    <t>fast (förnybara)</t>
  </si>
  <si>
    <t xml:space="preserve">Fjärrvärme </t>
  </si>
  <si>
    <t>Hallands län</t>
  </si>
  <si>
    <t>Kärnbränsle</t>
  </si>
  <si>
    <t>Beckolja</t>
  </si>
  <si>
    <t>1382 Falkenberg</t>
  </si>
  <si>
    <t>1380 Halmstad</t>
  </si>
  <si>
    <t>1315 Hylte</t>
  </si>
  <si>
    <t>1384 Kungsbacka</t>
  </si>
  <si>
    <t>1381 Laholm</t>
  </si>
  <si>
    <t>1383 Varberg</t>
  </si>
  <si>
    <t>flytande (förnybara)</t>
  </si>
  <si>
    <t>Industriellt mottryck</t>
  </si>
  <si>
    <t>industriellt mottryck</t>
  </si>
  <si>
    <t xml:space="preserve">kraftvärmeverk </t>
  </si>
  <si>
    <t>slutanv. Fritidshus</t>
  </si>
  <si>
    <t xml:space="preserve">Datum för inhämtande av statistik från SCB: </t>
  </si>
  <si>
    <t xml:space="preserve">Datum för leverans av Energibalans: </t>
  </si>
  <si>
    <t xml:space="preserve">Kontaktperson WSP: </t>
  </si>
  <si>
    <t xml:space="preserve">E-post: </t>
  </si>
  <si>
    <t>ronja.englund@wsp.com</t>
  </si>
  <si>
    <t xml:space="preserve">Kontaktperson Länsstyrelsen: </t>
  </si>
  <si>
    <r>
      <rPr>
        <b/>
        <sz val="11"/>
        <color theme="1"/>
        <rFont val="Calibri  "/>
      </rPr>
      <t>Förklaring av formateringen i energibalansen</t>
    </r>
    <r>
      <rPr>
        <sz val="11"/>
        <color theme="1"/>
        <rFont val="Calibri  "/>
      </rPr>
      <t xml:space="preserve">
De korrigeringar och kompletteringar som har gjorts av KRE finns markerade</t>
    </r>
    <r>
      <rPr>
        <b/>
        <sz val="11"/>
        <color theme="1"/>
        <rFont val="Calibri  "/>
      </rPr>
      <t xml:space="preserve"> </t>
    </r>
    <r>
      <rPr>
        <sz val="11"/>
        <color theme="1"/>
        <rFont val="Calibri  "/>
      </rPr>
      <t xml:space="preserve">i Excel-filen på följande sätt: </t>
    </r>
    <r>
      <rPr>
        <i/>
        <sz val="11"/>
        <color theme="1"/>
        <rFont val="Calibri  "/>
      </rPr>
      <t>kursiv</t>
    </r>
    <r>
      <rPr>
        <sz val="11"/>
        <color theme="1"/>
        <rFont val="Calibri  "/>
      </rPr>
      <t xml:space="preserve"> text om miljörapporter använts, </t>
    </r>
    <r>
      <rPr>
        <u/>
        <sz val="11"/>
        <color theme="1"/>
        <rFont val="Calibri  "/>
      </rPr>
      <t>understruken</t>
    </r>
    <r>
      <rPr>
        <sz val="11"/>
        <color theme="1"/>
        <rFont val="Calibri  "/>
      </rPr>
      <t xml:space="preserve"> text om uppgifter inhämtats från företag, branschorganisation, myndighet eller liknande, </t>
    </r>
    <r>
      <rPr>
        <i/>
        <u/>
        <sz val="11"/>
        <color theme="1"/>
        <rFont val="Calibri  "/>
      </rPr>
      <t>kursiv och understruken</t>
    </r>
    <r>
      <rPr>
        <sz val="11"/>
        <color theme="1"/>
        <rFont val="Calibri  "/>
      </rPr>
      <t xml:space="preserve"> text om blandning av ovanstående (direkta) metoder och </t>
    </r>
    <r>
      <rPr>
        <sz val="11"/>
        <color rgb="FFFF0000"/>
        <rFont val="Calibri  "/>
      </rPr>
      <t xml:space="preserve">röd </t>
    </r>
    <r>
      <rPr>
        <sz val="11"/>
        <color theme="1"/>
        <rFont val="Calibri  "/>
      </rPr>
      <t>text om indirekt metod använts, t.ex. beräkning av genomsnittet av en viss uppgift mellan tidigare års statistik; den röda texten har gjorts kursiv/understruken om blandning av direkt och indirekt metod används.</t>
    </r>
  </si>
  <si>
    <t>Patrik Ekheimer</t>
  </si>
  <si>
    <t>patrik.ekheimer@lansstyrelsen.se</t>
  </si>
  <si>
    <t>Ronja Beijer Englund och Cristofer Kindgren</t>
  </si>
  <si>
    <t>Biodrivmedel/Bioolja</t>
  </si>
  <si>
    <t>Bioolja / Biodrivmedel</t>
  </si>
  <si>
    <t>Solvärme</t>
  </si>
  <si>
    <t>Industriellt mott.</t>
  </si>
  <si>
    <t>Ind. Mottryck</t>
  </si>
  <si>
    <t>Tall och beckolja</t>
  </si>
  <si>
    <t>Metanol</t>
  </si>
  <si>
    <t>Biodrivmedel / Bioolja</t>
  </si>
  <si>
    <r>
      <rPr>
        <b/>
        <sz val="11"/>
        <color theme="1"/>
        <rFont val="Calibri"/>
        <family val="2"/>
        <scheme val="minor"/>
      </rPr>
      <t xml:space="preserve">Hur ska man läsa energibalansen?
</t>
    </r>
    <r>
      <rPr>
        <sz val="12"/>
        <color theme="1"/>
        <rFont val="Calibri"/>
        <family val="2"/>
        <scheme val="minor"/>
      </rPr>
      <t xml:space="preserve">I Excefilen finns en energibalans (flik) per kommun i länet, samt en summerande flik för totalt i länet. Energibalansen för länet utgör summan av kommunernas energibalanser, med undantag för om tillägg gjorts av data som endast finns på länsnivå.
Varje energibalans är uppdelad i tre delar: 1) Elproduktion, 2) Fjärrvärmeproduktion och 3) Slutanvändning. En Samtliga värden anges i MWh. Kort orientering för respektive del:
</t>
    </r>
    <r>
      <rPr>
        <u/>
        <sz val="11"/>
        <color theme="1"/>
        <rFont val="Calibri"/>
        <family val="2"/>
        <scheme val="minor"/>
      </rPr>
      <t>1) Elproduktion</t>
    </r>
    <r>
      <rPr>
        <sz val="12"/>
        <color theme="1"/>
        <rFont val="Calibri"/>
        <family val="2"/>
        <scheme val="minor"/>
      </rPr>
      <t xml:space="preserve">
Kolumn C är mängden producerad el fördelat på olika produktionssätt (rad 5-10). Bränslen för elproduktion i kraftvärmeverk inkluderas i del 2 och bränslen för elproduktion genom industriellt mottryck inkluderas i del 3.
</t>
    </r>
    <r>
      <rPr>
        <u/>
        <sz val="11"/>
        <color theme="1"/>
        <rFont val="Calibri"/>
        <family val="2"/>
        <scheme val="minor"/>
      </rPr>
      <t xml:space="preserve">
2) Fjärrvärmeproduktion
</t>
    </r>
    <r>
      <rPr>
        <sz val="12"/>
        <color theme="1"/>
        <rFont val="Calibri"/>
        <family val="2"/>
        <scheme val="minor"/>
      </rPr>
      <t xml:space="preserve">Kolumn B är mängden producerad fjärrvärme fördelat på olika produktionssätt (rad 18-23). Kolumn C-O är bränslen som åtgår för denna fjärrvärmeproduktion.
</t>
    </r>
    <r>
      <rPr>
        <u/>
        <sz val="11"/>
        <color theme="1"/>
        <rFont val="Calibri"/>
        <family val="2"/>
        <scheme val="minor"/>
      </rPr>
      <t>3) Slutanvändning</t>
    </r>
    <r>
      <rPr>
        <sz val="12"/>
        <color theme="1"/>
        <rFont val="Calibri"/>
        <family val="2"/>
        <scheme val="minor"/>
      </rPr>
      <t xml:space="preserve">
Kolumn B-O är bränslen som används i länet fördelat på olika förbrukare (rad 32-39). På rad 42 summeras användningen för förbrukarna småhus, flerbostadshus och fritidshus. Bränslen för elproduktion genom industriellt mottryck inkluderas under industrins slutanvändning, och den internt producerade elen (som också ses i C6) har dragits bort från industrins slutanvändning av el.
</t>
    </r>
    <r>
      <rPr>
        <u/>
        <sz val="11"/>
        <color theme="1"/>
        <rFont val="Calibri"/>
        <family val="2"/>
        <scheme val="minor"/>
      </rPr>
      <t>Övrigt</t>
    </r>
    <r>
      <rPr>
        <sz val="12"/>
        <color theme="1"/>
        <rFont val="Calibri"/>
        <family val="2"/>
        <scheme val="minor"/>
      </rPr>
      <t xml:space="preserve">
Rad 43 anger total energitillförsel, som är en summering av bränslen till slutanvändning samt el- och fjärrvärmeproduktion.
Distributionsförluster för fjärrvärme beräknas baserat på tillförd och använd fjärrvärme. Distributionsförluster är en schablon om 8 % och beräknas på använd el i respektive kommun.</t>
    </r>
  </si>
  <si>
    <t>Avrundat</t>
  </si>
  <si>
    <t>Diff</t>
  </si>
  <si>
    <t>TILLFÖRSEL</t>
  </si>
  <si>
    <t>Avrundat/Sankey</t>
  </si>
  <si>
    <t>Avrundat (det som står i Läns-Sankey)</t>
  </si>
  <si>
    <t>Elexport</t>
  </si>
  <si>
    <t>Tall- och beckolja</t>
  </si>
  <si>
    <t>Övrigt Förnybar</t>
  </si>
  <si>
    <t>KONTROLL NEDAN</t>
  </si>
  <si>
    <t>KONTROLL</t>
  </si>
  <si>
    <t>Summa om man summerar de avrundande siffrorna i kommunala Sankey</t>
  </si>
  <si>
    <t>Exakt inklusive fordonsgas</t>
  </si>
  <si>
    <t>slutanv. småhus och fritidshus</t>
  </si>
  <si>
    <t>slutanv. Småhus (och fritidshus Kungsbacka)</t>
  </si>
  <si>
    <r>
      <rPr>
        <b/>
        <sz val="11"/>
        <color theme="1"/>
        <rFont val="Calibri  "/>
      </rPr>
      <t>Kort beskrivning av uppdraget</t>
    </r>
    <r>
      <rPr>
        <sz val="11"/>
        <color theme="1"/>
        <rFont val="Calibri  "/>
      </rPr>
      <t xml:space="preserve">
WSP Sverige AB har på uppdrag av Länsstyrelsen i Hallands län tagit fram energibalanser för samtliga kommuner i länet och för länet som helhet. Denna excelfil är energibalansen för både län och kommuner. Till denna excelfil finns även en förklarande rapport, samt ett Sankey-diagram. Huvudsaklig uppgiftskälla för energibalanserna är SCB:s databas för kommunal och regional energistatistik (KRE), tagen från SCB:s hemsida i april 2022. Energibalanserna som redovisas gäller år 2020, vilket var det senaste år då uppgifter hos SCB fanns tillgängligt. Den metodik som använts följer alla ska-krav i upphandlingens metodikbeskrivning.</t>
    </r>
  </si>
  <si>
    <t>Avrundningsfel</t>
  </si>
  <si>
    <t>-</t>
  </si>
  <si>
    <t>Fordonsgas</t>
  </si>
  <si>
    <t>Ingår i övrigt förnybart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</si>
</sst>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0.00_);_(* \(#,##0.00\);_(* &quot;-&quot;??_);_(@_)"/>
    <numFmt numFmtId="167" formatCode="#,##0.0"/>
  </numFmts>
  <fonts count="58">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000000"/>
      <name val="Calibri"/>
      <family val="2"/>
    </font>
    <font>
      <b/>
      <sz val="14"/>
      <color rgb="FF000000"/>
      <name val="Calibri"/>
      <family val="2"/>
    </font>
    <font>
      <sz val="12"/>
      <color rgb="FF000000"/>
      <name val="Calibri"/>
      <family val="2"/>
    </font>
    <font>
      <b/>
      <sz val="11"/>
      <color rgb="FF000000"/>
      <name val="Calibri"/>
      <family val="2"/>
      <scheme val="minor"/>
    </font>
    <font>
      <b/>
      <sz val="11"/>
      <color rgb="FF000000"/>
      <name val="Calibri"/>
      <family val="2"/>
    </font>
    <font>
      <sz val="11"/>
      <color rgb="FF000000"/>
      <name val="Calibri"/>
      <family val="2"/>
      <scheme val="minor"/>
    </font>
    <font>
      <sz val="14"/>
      <color rgb="FF000000"/>
      <name val="Calibri"/>
      <family val="2"/>
    </font>
    <font>
      <sz val="12"/>
      <color indexed="8"/>
      <name val="Calibri"/>
      <family val="2"/>
    </font>
    <font>
      <b/>
      <sz val="12"/>
      <color indexed="8"/>
      <name val="Calibri"/>
      <family val="2"/>
    </font>
    <font>
      <u/>
      <sz val="12"/>
      <color theme="10"/>
      <name val="Calibri"/>
      <family val="2"/>
      <scheme val="minor"/>
    </font>
    <font>
      <u/>
      <sz val="12"/>
      <color theme="11"/>
      <name val="Calibri"/>
      <family val="2"/>
      <scheme val="minor"/>
    </font>
    <font>
      <i/>
      <sz val="11"/>
      <color rgb="FF000000"/>
      <name val="Calibri"/>
      <family val="2"/>
    </font>
    <font>
      <sz val="8"/>
      <color rgb="FF000000"/>
      <name val="Tahoma"/>
      <family val="2"/>
    </font>
    <font>
      <sz val="11"/>
      <color rgb="FF006100"/>
      <name val="Calibri"/>
      <family val="2"/>
      <scheme val="minor"/>
    </font>
    <font>
      <u/>
      <sz val="11"/>
      <color indexed="12"/>
      <name val="Calibri"/>
      <family val="2"/>
    </font>
    <font>
      <sz val="11"/>
      <color theme="1"/>
      <name val="Calibri"/>
      <family val="2"/>
      <scheme val="minor"/>
    </font>
    <font>
      <b/>
      <sz val="11"/>
      <color rgb="FF00B050"/>
      <name val="Calibri"/>
      <family val="2"/>
    </font>
    <font>
      <sz val="8"/>
      <color rgb="FF000000"/>
      <name val="Calibri"/>
      <family val="2"/>
    </font>
    <font>
      <b/>
      <sz val="8"/>
      <color rgb="FF000000"/>
      <name val="Calibri"/>
      <family val="2"/>
    </font>
    <font>
      <sz val="8"/>
      <color theme="1"/>
      <name val="Calibri"/>
      <family val="2"/>
      <scheme val="minor"/>
    </font>
    <font>
      <b/>
      <sz val="11"/>
      <color indexed="8"/>
      <name val="Calibri"/>
      <family val="2"/>
    </font>
    <font>
      <sz val="11"/>
      <name val="Calibri"/>
      <family val="2"/>
    </font>
    <font>
      <sz val="9"/>
      <color indexed="81"/>
      <name val="Tahoma"/>
      <family val="2"/>
    </font>
    <font>
      <b/>
      <sz val="9"/>
      <color indexed="81"/>
      <name val="Tahoma"/>
      <family val="2"/>
    </font>
    <font>
      <sz val="11"/>
      <name val="Calibri"/>
      <family val="2"/>
      <scheme val="minor"/>
    </font>
    <font>
      <b/>
      <sz val="11"/>
      <color theme="1"/>
      <name val="Calibri"/>
      <family val="2"/>
      <scheme val="minor"/>
    </font>
    <font>
      <sz val="11"/>
      <color theme="1"/>
      <name val="Calibri  "/>
    </font>
    <font>
      <b/>
      <sz val="11"/>
      <color theme="1"/>
      <name val="Calibri  "/>
    </font>
    <font>
      <u/>
      <sz val="11"/>
      <color theme="1"/>
      <name val="Calibri"/>
      <family val="2"/>
      <scheme val="minor"/>
    </font>
    <font>
      <b/>
      <u/>
      <sz val="11"/>
      <color theme="1"/>
      <name val="Calibri"/>
      <family val="2"/>
      <scheme val="minor"/>
    </font>
    <font>
      <i/>
      <sz val="11"/>
      <color theme="1"/>
      <name val="Calibri  "/>
    </font>
    <font>
      <u/>
      <sz val="11"/>
      <color theme="1"/>
      <name val="Calibri  "/>
    </font>
    <font>
      <i/>
      <u/>
      <sz val="11"/>
      <color theme="1"/>
      <name val="Calibri  "/>
    </font>
    <font>
      <sz val="11"/>
      <color rgb="FFFF0000"/>
      <name val="Calibri  "/>
    </font>
    <font>
      <sz val="9"/>
      <color theme="1"/>
      <name val="Garamond"/>
      <family val="1"/>
    </font>
    <font>
      <sz val="8"/>
      <name val="Calibri"/>
      <family val="2"/>
    </font>
    <font>
      <sz val="14"/>
      <name val="Calibri"/>
      <family val="2"/>
    </font>
    <font>
      <b/>
      <sz val="11"/>
      <name val="Calibri"/>
      <family val="2"/>
    </font>
    <font>
      <sz val="12"/>
      <name val="Calibri"/>
      <family val="2"/>
    </font>
    <font>
      <sz val="12"/>
      <name val="Calibri"/>
      <family val="2"/>
      <scheme val="minor"/>
    </font>
    <font>
      <b/>
      <sz val="12"/>
      <name val="Calibri"/>
      <family val="2"/>
    </font>
    <font>
      <b/>
      <sz val="11"/>
      <name val="Calibri"/>
      <family val="2"/>
      <scheme val="minor"/>
    </font>
    <font>
      <sz val="11"/>
      <color rgb="FFFF0000"/>
      <name val="Calibri"/>
      <family val="2"/>
      <scheme val="minor"/>
    </font>
    <font>
      <i/>
      <sz val="11"/>
      <color rgb="FF000000"/>
      <name val="Calibri"/>
      <family val="2"/>
      <scheme val="minor"/>
    </font>
    <font>
      <sz val="11"/>
      <color theme="6" tint="-0.249977111117893"/>
      <name val="Calibri"/>
      <family val="2"/>
      <scheme val="minor"/>
    </font>
    <font>
      <sz val="11"/>
      <color theme="6" tint="-0.249977111117893"/>
      <name val="Calibri"/>
      <family val="2"/>
    </font>
    <font>
      <u/>
      <sz val="11"/>
      <name val="Calibri"/>
      <family val="2"/>
    </font>
    <font>
      <u/>
      <sz val="11"/>
      <color rgb="FFFF0000"/>
      <name val="Calibri"/>
      <family val="2"/>
    </font>
    <font>
      <b/>
      <sz val="11"/>
      <color rgb="FFFF0000"/>
      <name val="Calibri"/>
      <family val="2"/>
    </font>
    <font>
      <u/>
      <sz val="11"/>
      <name val="Calibri"/>
      <family val="2"/>
      <scheme val="minor"/>
    </font>
    <font>
      <sz val="11"/>
      <color rgb="FFFF0000"/>
      <name val="Calibri"/>
      <family val="2"/>
    </font>
    <font>
      <u/>
      <sz val="11"/>
      <color rgb="FFFF0000"/>
      <name val="Calibri"/>
      <family val="2"/>
      <scheme val="minor"/>
    </font>
    <font>
      <b/>
      <i/>
      <sz val="11"/>
      <color rgb="FF000000"/>
      <name val="Calibri"/>
      <family val="2"/>
      <scheme val="minor"/>
    </font>
    <font>
      <i/>
      <sz val="11"/>
      <name val="Calibri"/>
      <family val="2"/>
      <scheme val="minor"/>
    </font>
  </fonts>
  <fills count="7">
    <fill>
      <patternFill patternType="none"/>
    </fill>
    <fill>
      <patternFill patternType="gray125"/>
    </fill>
    <fill>
      <patternFill patternType="solid">
        <fgColor indexed="41"/>
        <bgColor indexed="64"/>
      </patternFill>
    </fill>
    <fill>
      <patternFill patternType="solid">
        <fgColor rgb="FFC6EFCE"/>
      </patternFill>
    </fill>
    <fill>
      <patternFill patternType="solid">
        <fgColor theme="5" tint="0.59999389629810485"/>
        <bgColor indexed="64"/>
      </patternFill>
    </fill>
    <fill>
      <patternFill patternType="solid">
        <fgColor theme="0"/>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45">
    <xf numFmtId="0" fontId="0" fillId="0" borderId="0"/>
    <xf numFmtId="0" fontId="4" fillId="0" borderId="0" applyNumberFormat="0" applyBorder="0" applyAlignment="0"/>
    <xf numFmtId="9"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xf numFmtId="0" fontId="2" fillId="0" borderId="0"/>
    <xf numFmtId="0" fontId="17" fillId="3" borderId="0" applyNumberFormat="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226">
    <xf numFmtId="0" fontId="0" fillId="0" borderId="0" xfId="0"/>
    <xf numFmtId="0" fontId="5" fillId="0" borderId="1" xfId="1" applyFont="1" applyFill="1" applyBorder="1" applyProtection="1"/>
    <xf numFmtId="0" fontId="6" fillId="0" borderId="1" xfId="1" applyFont="1" applyBorder="1"/>
    <xf numFmtId="0" fontId="8" fillId="0" borderId="1" xfId="0" applyFont="1" applyFill="1" applyBorder="1" applyProtection="1"/>
    <xf numFmtId="0" fontId="8" fillId="0" borderId="1" xfId="1" applyFont="1" applyFill="1" applyBorder="1" applyProtection="1"/>
    <xf numFmtId="3" fontId="10" fillId="0" borderId="1" xfId="1" applyNumberFormat="1" applyFont="1" applyFill="1" applyBorder="1" applyAlignment="1" applyProtection="1">
      <alignment horizontal="center"/>
    </xf>
    <xf numFmtId="3" fontId="15" fillId="0" borderId="1" xfId="1" applyNumberFormat="1" applyFont="1" applyFill="1" applyBorder="1" applyProtection="1"/>
    <xf numFmtId="3" fontId="11" fillId="0" borderId="1" xfId="1" applyNumberFormat="1" applyFont="1" applyBorder="1"/>
    <xf numFmtId="0" fontId="4" fillId="0" borderId="1" xfId="1" applyFont="1" applyBorder="1"/>
    <xf numFmtId="2" fontId="4" fillId="0" borderId="1" xfId="1" applyNumberFormat="1" applyFont="1" applyBorder="1"/>
    <xf numFmtId="0" fontId="4" fillId="0" borderId="1" xfId="1" applyFont="1" applyFill="1" applyBorder="1" applyProtection="1"/>
    <xf numFmtId="0" fontId="7" fillId="0" borderId="1" xfId="0" applyFont="1" applyBorder="1"/>
    <xf numFmtId="0" fontId="7" fillId="0" borderId="1" xfId="0" applyFont="1" applyBorder="1" applyAlignment="1">
      <alignment horizontal="center"/>
    </xf>
    <xf numFmtId="0" fontId="9" fillId="0" borderId="1" xfId="0" applyFont="1" applyBorder="1" applyAlignment="1">
      <alignment horizontal="center"/>
    </xf>
    <xf numFmtId="0" fontId="9" fillId="0" borderId="1" xfId="0" applyFont="1" applyBorder="1"/>
    <xf numFmtId="0" fontId="9" fillId="0" borderId="1" xfId="0" applyFont="1" applyFill="1" applyBorder="1"/>
    <xf numFmtId="3" fontId="9" fillId="0" borderId="1" xfId="0" applyNumberFormat="1" applyFont="1" applyBorder="1"/>
    <xf numFmtId="164" fontId="11" fillId="0" borderId="1" xfId="2" applyNumberFormat="1" applyFont="1" applyBorder="1"/>
    <xf numFmtId="3" fontId="12" fillId="0" borderId="1" xfId="1" applyNumberFormat="1" applyFont="1" applyBorder="1"/>
    <xf numFmtId="9" fontId="12" fillId="0" borderId="1" xfId="2" applyFont="1" applyBorder="1"/>
    <xf numFmtId="3" fontId="12" fillId="0" borderId="1" xfId="1" applyNumberFormat="1" applyFont="1" applyBorder="1" applyAlignment="1">
      <alignment horizontal="center"/>
    </xf>
    <xf numFmtId="9" fontId="12" fillId="0" borderId="1" xfId="2" applyNumberFormat="1" applyFont="1" applyBorder="1"/>
    <xf numFmtId="0" fontId="9" fillId="0" borderId="1" xfId="0" applyFont="1" applyFill="1" applyBorder="1" applyAlignment="1">
      <alignment horizontal="center"/>
    </xf>
    <xf numFmtId="3" fontId="12" fillId="0" borderId="1" xfId="1" applyNumberFormat="1" applyFont="1" applyFill="1" applyBorder="1" applyAlignment="1">
      <alignment horizontal="center"/>
    </xf>
    <xf numFmtId="0" fontId="22" fillId="0" borderId="1" xfId="1" applyFont="1" applyFill="1" applyBorder="1" applyProtection="1"/>
    <xf numFmtId="3" fontId="21" fillId="0" borderId="1" xfId="1" applyNumberFormat="1" applyFont="1" applyBorder="1" applyAlignment="1">
      <alignment horizontal="center" wrapText="1"/>
    </xf>
    <xf numFmtId="3" fontId="21" fillId="0" borderId="1" xfId="1" applyNumberFormat="1" applyFont="1" applyFill="1" applyBorder="1" applyAlignment="1">
      <alignment horizontal="center" wrapText="1"/>
    </xf>
    <xf numFmtId="0" fontId="21" fillId="0" borderId="1" xfId="1" applyFont="1" applyFill="1" applyBorder="1" applyProtection="1"/>
    <xf numFmtId="0" fontId="23" fillId="0" borderId="1" xfId="0" applyFont="1" applyFill="1" applyBorder="1" applyProtection="1"/>
    <xf numFmtId="0" fontId="6" fillId="0" borderId="2" xfId="1" applyFont="1" applyBorder="1"/>
    <xf numFmtId="0" fontId="23" fillId="0" borderId="2" xfId="0" applyFont="1" applyFill="1" applyBorder="1" applyProtection="1"/>
    <xf numFmtId="0" fontId="4" fillId="0" borderId="2" xfId="1" applyFont="1" applyBorder="1"/>
    <xf numFmtId="0" fontId="21" fillId="0" borderId="3" xfId="1" applyFont="1" applyFill="1" applyBorder="1" applyProtection="1"/>
    <xf numFmtId="0" fontId="4" fillId="0" borderId="3" xfId="1" applyFont="1" applyFill="1" applyBorder="1" applyProtection="1"/>
    <xf numFmtId="0" fontId="6" fillId="0" borderId="4" xfId="1" applyFont="1" applyBorder="1"/>
    <xf numFmtId="0" fontId="6" fillId="0" borderId="7" xfId="1" applyFont="1" applyBorder="1"/>
    <xf numFmtId="0" fontId="6" fillId="0" borderId="9" xfId="1" applyFont="1" applyBorder="1"/>
    <xf numFmtId="0" fontId="21" fillId="0" borderId="9" xfId="1" applyFont="1" applyFill="1" applyBorder="1" applyProtection="1"/>
    <xf numFmtId="0" fontId="4" fillId="0" borderId="8" xfId="1" applyFont="1" applyBorder="1"/>
    <xf numFmtId="164" fontId="4" fillId="0" borderId="9" xfId="1" applyNumberFormat="1" applyFont="1" applyBorder="1"/>
    <xf numFmtId="0" fontId="4" fillId="0" borderId="5" xfId="1" applyFont="1" applyBorder="1"/>
    <xf numFmtId="0" fontId="4" fillId="0" borderId="8" xfId="1" applyFont="1" applyFill="1" applyBorder="1" applyProtection="1"/>
    <xf numFmtId="3" fontId="4" fillId="0" borderId="1" xfId="1" applyNumberFormat="1" applyFont="1" applyBorder="1"/>
    <xf numFmtId="0" fontId="24" fillId="0" borderId="1" xfId="1" applyFont="1" applyBorder="1"/>
    <xf numFmtId="3" fontId="24" fillId="0" borderId="1" xfId="1" applyNumberFormat="1" applyFont="1" applyBorder="1"/>
    <xf numFmtId="3" fontId="8" fillId="0" borderId="1" xfId="1" applyNumberFormat="1" applyFont="1" applyBorder="1"/>
    <xf numFmtId="3" fontId="21" fillId="0" borderId="1" xfId="1" applyNumberFormat="1" applyFont="1" applyBorder="1" applyAlignment="1">
      <alignment horizontal="center"/>
    </xf>
    <xf numFmtId="164" fontId="1" fillId="0" borderId="1" xfId="2" applyNumberFormat="1" applyFont="1" applyBorder="1"/>
    <xf numFmtId="9" fontId="1" fillId="0" borderId="1" xfId="2" applyFont="1" applyBorder="1"/>
    <xf numFmtId="0" fontId="4" fillId="0" borderId="1" xfId="1" applyFont="1" applyFill="1" applyBorder="1" applyAlignment="1" applyProtection="1">
      <alignment horizontal="center"/>
    </xf>
    <xf numFmtId="0" fontId="1" fillId="0" borderId="1" xfId="0" applyFont="1" applyFill="1" applyBorder="1" applyProtection="1"/>
    <xf numFmtId="3" fontId="4" fillId="0" borderId="1" xfId="1" applyNumberFormat="1" applyFont="1" applyBorder="1" applyAlignment="1">
      <alignment horizontal="center" wrapText="1"/>
    </xf>
    <xf numFmtId="3" fontId="4" fillId="0" borderId="1" xfId="1" applyNumberFormat="1" applyFont="1" applyFill="1" applyBorder="1" applyAlignment="1">
      <alignment horizontal="center" wrapText="1"/>
    </xf>
    <xf numFmtId="3" fontId="4" fillId="0" borderId="1" xfId="1" applyNumberFormat="1" applyFont="1" applyBorder="1" applyAlignment="1">
      <alignment horizontal="center"/>
    </xf>
    <xf numFmtId="0" fontId="4" fillId="0" borderId="1" xfId="1" applyFont="1" applyFill="1" applyBorder="1" applyAlignment="1">
      <alignment horizontal="center" wrapText="1"/>
    </xf>
    <xf numFmtId="3" fontId="1" fillId="0" borderId="1" xfId="0" applyNumberFormat="1" applyFont="1" applyFill="1" applyBorder="1" applyProtection="1"/>
    <xf numFmtId="3" fontId="4" fillId="0" borderId="1" xfId="1" applyNumberFormat="1" applyFont="1" applyFill="1" applyBorder="1" applyAlignment="1" applyProtection="1">
      <alignment horizontal="center"/>
    </xf>
    <xf numFmtId="4" fontId="4" fillId="0" borderId="1" xfId="1" applyNumberFormat="1" applyFont="1" applyBorder="1"/>
    <xf numFmtId="3" fontId="1" fillId="0" borderId="1" xfId="0" applyNumberFormat="1" applyFont="1" applyFill="1" applyBorder="1" applyAlignment="1" applyProtection="1">
      <alignment horizontal="center"/>
    </xf>
    <xf numFmtId="10" fontId="4" fillId="0" borderId="9" xfId="1" applyNumberFormat="1" applyFont="1" applyBorder="1"/>
    <xf numFmtId="0" fontId="4" fillId="0" borderId="9" xfId="1" applyFont="1" applyBorder="1"/>
    <xf numFmtId="165" fontId="4" fillId="0" borderId="1" xfId="1" applyNumberFormat="1" applyFont="1" applyBorder="1"/>
    <xf numFmtId="0" fontId="4" fillId="0" borderId="2" xfId="1" applyFont="1" applyFill="1" applyBorder="1" applyProtection="1"/>
    <xf numFmtId="3" fontId="4" fillId="0" borderId="1" xfId="1" applyNumberFormat="1" applyFont="1" applyFill="1" applyBorder="1" applyAlignment="1">
      <alignment horizontal="center"/>
    </xf>
    <xf numFmtId="3" fontId="4" fillId="2" borderId="1" xfId="1" applyNumberFormat="1" applyFont="1" applyFill="1" applyBorder="1" applyAlignment="1">
      <alignment horizontal="center"/>
    </xf>
    <xf numFmtId="0" fontId="4" fillId="0" borderId="10" xfId="1" applyFont="1" applyBorder="1"/>
    <xf numFmtId="164" fontId="4" fillId="0" borderId="11" xfId="1" applyNumberFormat="1" applyFont="1" applyBorder="1"/>
    <xf numFmtId="9" fontId="17" fillId="3" borderId="1" xfId="233" applyNumberFormat="1" applyFont="1" applyBorder="1" applyAlignment="1">
      <alignment horizontal="center"/>
    </xf>
    <xf numFmtId="0" fontId="4" fillId="0" borderId="1" xfId="1" applyFont="1" applyBorder="1" applyAlignment="1">
      <alignment horizontal="center"/>
    </xf>
    <xf numFmtId="1" fontId="4" fillId="0" borderId="1" xfId="1" applyNumberFormat="1" applyFont="1" applyBorder="1" applyAlignment="1">
      <alignment horizontal="center"/>
    </xf>
    <xf numFmtId="1" fontId="4" fillId="0" borderId="1" xfId="1" applyNumberFormat="1" applyFont="1" applyFill="1" applyBorder="1" applyAlignment="1">
      <alignment horizontal="center"/>
    </xf>
    <xf numFmtId="0" fontId="4" fillId="0" borderId="1" xfId="1" applyFont="1" applyFill="1" applyBorder="1"/>
    <xf numFmtId="0" fontId="4" fillId="0" borderId="1" xfId="1" applyFont="1" applyFill="1" applyBorder="1" applyAlignment="1">
      <alignment horizontal="center"/>
    </xf>
    <xf numFmtId="0" fontId="4" fillId="0" borderId="1" xfId="1" applyFont="1" applyBorder="1" applyAlignment="1">
      <alignment horizontal="right"/>
    </xf>
    <xf numFmtId="3" fontId="4" fillId="0" borderId="1" xfId="1" applyNumberFormat="1" applyFont="1" applyBorder="1" applyAlignment="1">
      <alignment horizontal="right"/>
    </xf>
    <xf numFmtId="0" fontId="20" fillId="0" borderId="1" xfId="0" applyFont="1" applyFill="1" applyBorder="1" applyProtection="1"/>
    <xf numFmtId="3" fontId="21" fillId="4" borderId="1" xfId="1" applyNumberFormat="1" applyFont="1" applyFill="1" applyBorder="1" applyAlignment="1">
      <alignment horizontal="center" wrapText="1"/>
    </xf>
    <xf numFmtId="0" fontId="22" fillId="0" borderId="1" xfId="1" applyFont="1" applyFill="1" applyBorder="1" applyAlignment="1" applyProtection="1">
      <alignment horizontal="right"/>
    </xf>
    <xf numFmtId="0" fontId="21" fillId="4" borderId="1" xfId="1" applyFont="1" applyFill="1" applyBorder="1" applyAlignment="1">
      <alignment horizontal="center" wrapText="1"/>
    </xf>
    <xf numFmtId="3" fontId="4" fillId="0" borderId="1" xfId="1" applyNumberFormat="1" applyFont="1" applyFill="1" applyBorder="1"/>
    <xf numFmtId="3" fontId="4" fillId="0" borderId="8" xfId="1" applyNumberFormat="1" applyFont="1" applyBorder="1"/>
    <xf numFmtId="3" fontId="4" fillId="0" borderId="8" xfId="1" applyNumberFormat="1" applyFont="1" applyFill="1" applyBorder="1" applyProtection="1"/>
    <xf numFmtId="0" fontId="7" fillId="0" borderId="2" xfId="0" applyFont="1" applyBorder="1"/>
    <xf numFmtId="4" fontId="4" fillId="0" borderId="6" xfId="1" applyNumberFormat="1" applyFont="1" applyBorder="1"/>
    <xf numFmtId="9" fontId="4" fillId="0" borderId="1" xfId="243" applyFont="1" applyBorder="1" applyAlignment="1">
      <alignment horizontal="center"/>
    </xf>
    <xf numFmtId="3" fontId="25" fillId="0" borderId="1" xfId="1" applyNumberFormat="1" applyFont="1" applyFill="1" applyBorder="1" applyAlignment="1" applyProtection="1">
      <alignment horizontal="center"/>
    </xf>
    <xf numFmtId="3" fontId="25" fillId="0" borderId="1" xfId="0" applyNumberFormat="1" applyFont="1" applyFill="1" applyBorder="1" applyAlignment="1" applyProtection="1">
      <alignment horizontal="center"/>
    </xf>
    <xf numFmtId="3" fontId="28" fillId="0" borderId="1" xfId="1" applyNumberFormat="1" applyFont="1" applyFill="1" applyBorder="1" applyAlignment="1" applyProtection="1">
      <alignment horizontal="center"/>
    </xf>
    <xf numFmtId="3" fontId="28" fillId="0" borderId="1" xfId="0" applyNumberFormat="1" applyFont="1" applyFill="1" applyBorder="1" applyAlignment="1" applyProtection="1">
      <alignment horizontal="center"/>
    </xf>
    <xf numFmtId="3" fontId="9" fillId="0" borderId="1" xfId="0" applyNumberFormat="1" applyFont="1" applyBorder="1" applyAlignment="1">
      <alignment horizontal="center"/>
    </xf>
    <xf numFmtId="0" fontId="0" fillId="0" borderId="0" xfId="0" applyAlignment="1">
      <alignment horizontal="left"/>
    </xf>
    <xf numFmtId="0" fontId="0" fillId="0" borderId="12" xfId="0" applyBorder="1" applyAlignment="1">
      <alignment horizontal="right"/>
    </xf>
    <xf numFmtId="14" fontId="0" fillId="0" borderId="13" xfId="0" applyNumberFormat="1" applyBorder="1" applyAlignment="1">
      <alignment horizontal="left"/>
    </xf>
    <xf numFmtId="0" fontId="28" fillId="0" borderId="14" xfId="0" applyFont="1" applyBorder="1" applyAlignment="1">
      <alignment horizontal="right"/>
    </xf>
    <xf numFmtId="0" fontId="0" fillId="0" borderId="14" xfId="0" applyBorder="1" applyAlignment="1">
      <alignment horizontal="right"/>
    </xf>
    <xf numFmtId="0" fontId="0" fillId="0" borderId="15" xfId="0" applyBorder="1" applyAlignment="1">
      <alignment horizontal="left"/>
    </xf>
    <xf numFmtId="0" fontId="13" fillId="0" borderId="15" xfId="244" applyBorder="1" applyAlignment="1">
      <alignment horizontal="left"/>
    </xf>
    <xf numFmtId="0" fontId="0" fillId="0" borderId="16" xfId="0" applyFill="1" applyBorder="1" applyAlignment="1">
      <alignment horizontal="right"/>
    </xf>
    <xf numFmtId="0" fontId="0" fillId="5" borderId="14" xfId="0" applyFill="1" applyBorder="1"/>
    <xf numFmtId="0" fontId="0" fillId="5" borderId="15" xfId="0" applyFill="1" applyBorder="1"/>
    <xf numFmtId="0" fontId="33" fillId="5" borderId="14" xfId="0" applyFont="1" applyFill="1" applyBorder="1"/>
    <xf numFmtId="0" fontId="13" fillId="5" borderId="16" xfId="244" applyFill="1" applyBorder="1"/>
    <xf numFmtId="0" fontId="0" fillId="5" borderId="17" xfId="0" applyFill="1" applyBorder="1"/>
    <xf numFmtId="0" fontId="13" fillId="0" borderId="0" xfId="244"/>
    <xf numFmtId="0" fontId="38" fillId="0" borderId="0" xfId="0" applyFont="1" applyAlignment="1">
      <alignment vertical="center"/>
    </xf>
    <xf numFmtId="0" fontId="0" fillId="0" borderId="15" xfId="0" applyFill="1" applyBorder="1" applyAlignment="1">
      <alignment horizontal="left"/>
    </xf>
    <xf numFmtId="0" fontId="13" fillId="0" borderId="17" xfId="244" applyFill="1" applyBorder="1"/>
    <xf numFmtId="0" fontId="25" fillId="0" borderId="1" xfId="1" applyFont="1" applyFill="1" applyBorder="1" applyAlignment="1" applyProtection="1">
      <alignment horizontal="center"/>
    </xf>
    <xf numFmtId="0" fontId="39" fillId="0" borderId="1" xfId="1" applyFont="1" applyFill="1" applyBorder="1" applyProtection="1"/>
    <xf numFmtId="3" fontId="39" fillId="4" borderId="1" xfId="1" applyNumberFormat="1" applyFont="1" applyFill="1" applyBorder="1" applyAlignment="1">
      <alignment horizontal="center" wrapText="1"/>
    </xf>
    <xf numFmtId="3" fontId="39" fillId="0" borderId="1" xfId="1" applyNumberFormat="1" applyFont="1" applyBorder="1" applyAlignment="1">
      <alignment horizontal="center" wrapText="1"/>
    </xf>
    <xf numFmtId="3" fontId="39" fillId="0" borderId="1" xfId="1" applyNumberFormat="1" applyFont="1" applyFill="1" applyBorder="1" applyAlignment="1">
      <alignment horizontal="center" wrapText="1"/>
    </xf>
    <xf numFmtId="0" fontId="39" fillId="4" borderId="1" xfId="1" applyFont="1" applyFill="1" applyBorder="1" applyAlignment="1">
      <alignment horizontal="center" wrapText="1"/>
    </xf>
    <xf numFmtId="3" fontId="40" fillId="0" borderId="1" xfId="1" applyNumberFormat="1" applyFont="1" applyFill="1" applyBorder="1" applyAlignment="1" applyProtection="1">
      <alignment horizontal="center"/>
    </xf>
    <xf numFmtId="3" fontId="25" fillId="0" borderId="1" xfId="1" applyNumberFormat="1" applyFont="1" applyBorder="1" applyAlignment="1">
      <alignment horizontal="center" wrapText="1"/>
    </xf>
    <xf numFmtId="3" fontId="25" fillId="0" borderId="1" xfId="1" applyNumberFormat="1" applyFont="1" applyFill="1" applyBorder="1" applyAlignment="1">
      <alignment horizontal="center"/>
    </xf>
    <xf numFmtId="3" fontId="25" fillId="0" borderId="1" xfId="1" applyNumberFormat="1" applyFont="1" applyFill="1" applyBorder="1" applyAlignment="1">
      <alignment horizontal="center" wrapText="1"/>
    </xf>
    <xf numFmtId="0" fontId="25" fillId="0" borderId="1" xfId="1" applyFont="1" applyFill="1" applyBorder="1" applyAlignment="1">
      <alignment horizontal="center" wrapText="1"/>
    </xf>
    <xf numFmtId="3" fontId="39" fillId="0" borderId="1" xfId="1" applyNumberFormat="1" applyFont="1" applyBorder="1" applyAlignment="1">
      <alignment horizontal="center"/>
    </xf>
    <xf numFmtId="3" fontId="25" fillId="0" borderId="1" xfId="1" applyNumberFormat="1" applyFont="1" applyBorder="1" applyAlignment="1">
      <alignment horizontal="center"/>
    </xf>
    <xf numFmtId="3" fontId="39" fillId="4" borderId="1" xfId="1" applyNumberFormat="1" applyFont="1" applyFill="1" applyBorder="1" applyAlignment="1">
      <alignment horizontal="center"/>
    </xf>
    <xf numFmtId="3" fontId="25" fillId="5" borderId="1" xfId="1" applyNumberFormat="1" applyFont="1" applyFill="1" applyBorder="1" applyAlignment="1">
      <alignment horizontal="center"/>
    </xf>
    <xf numFmtId="3" fontId="25" fillId="2" borderId="1" xfId="1" applyNumberFormat="1" applyFont="1" applyFill="1" applyBorder="1" applyAlignment="1">
      <alignment horizontal="center"/>
    </xf>
    <xf numFmtId="3" fontId="41" fillId="0" borderId="1" xfId="1" applyNumberFormat="1" applyFont="1" applyFill="1" applyBorder="1" applyAlignment="1">
      <alignment horizontal="center"/>
    </xf>
    <xf numFmtId="3" fontId="42" fillId="0" borderId="1" xfId="1" applyNumberFormat="1" applyFont="1" applyBorder="1" applyAlignment="1">
      <alignment horizontal="center"/>
    </xf>
    <xf numFmtId="164" fontId="42" fillId="0" borderId="1" xfId="1" applyNumberFormat="1" applyFont="1" applyBorder="1" applyAlignment="1">
      <alignment horizontal="center"/>
    </xf>
    <xf numFmtId="3" fontId="43" fillId="0" borderId="1" xfId="0" applyNumberFormat="1" applyFont="1" applyFill="1" applyBorder="1" applyAlignment="1" applyProtection="1">
      <alignment horizontal="center"/>
    </xf>
    <xf numFmtId="9" fontId="28" fillId="3" borderId="1" xfId="233" applyNumberFormat="1" applyFont="1" applyBorder="1" applyAlignment="1">
      <alignment horizontal="center"/>
    </xf>
    <xf numFmtId="3" fontId="28" fillId="0" borderId="1" xfId="1" applyNumberFormat="1" applyFont="1" applyBorder="1" applyAlignment="1">
      <alignment horizontal="center"/>
    </xf>
    <xf numFmtId="3" fontId="28" fillId="0" borderId="1" xfId="1" applyNumberFormat="1" applyFont="1" applyFill="1" applyBorder="1" applyAlignment="1">
      <alignment horizontal="center"/>
    </xf>
    <xf numFmtId="3" fontId="42" fillId="5" borderId="1" xfId="1" applyNumberFormat="1" applyFont="1" applyFill="1" applyBorder="1" applyAlignment="1">
      <alignment horizontal="center"/>
    </xf>
    <xf numFmtId="3" fontId="42" fillId="2" borderId="1" xfId="1" applyNumberFormat="1" applyFont="1" applyFill="1" applyBorder="1" applyAlignment="1">
      <alignment horizontal="center"/>
    </xf>
    <xf numFmtId="3" fontId="44" fillId="0" borderId="1" xfId="1" applyNumberFormat="1" applyFont="1" applyFill="1" applyBorder="1" applyAlignment="1">
      <alignment horizontal="center"/>
    </xf>
    <xf numFmtId="3" fontId="28" fillId="5" borderId="1" xfId="1" applyNumberFormat="1" applyFont="1" applyFill="1" applyBorder="1" applyAlignment="1">
      <alignment horizontal="center"/>
    </xf>
    <xf numFmtId="3" fontId="28" fillId="2" borderId="1" xfId="1" applyNumberFormat="1" applyFont="1" applyFill="1" applyBorder="1" applyAlignment="1">
      <alignment horizontal="center"/>
    </xf>
    <xf numFmtId="3" fontId="45" fillId="0" borderId="1" xfId="1" applyNumberFormat="1" applyFont="1" applyFill="1" applyBorder="1" applyAlignment="1">
      <alignment horizontal="center"/>
    </xf>
    <xf numFmtId="3" fontId="43" fillId="0" borderId="1" xfId="1" applyNumberFormat="1" applyFont="1" applyBorder="1" applyAlignment="1">
      <alignment horizontal="center"/>
    </xf>
    <xf numFmtId="164" fontId="43" fillId="0" borderId="1" xfId="1" applyNumberFormat="1" applyFont="1" applyBorder="1" applyAlignment="1">
      <alignment horizontal="center"/>
    </xf>
    <xf numFmtId="9" fontId="40" fillId="0" borderId="1" xfId="243" applyFont="1" applyFill="1" applyBorder="1" applyAlignment="1" applyProtection="1">
      <alignment horizontal="center"/>
    </xf>
    <xf numFmtId="0" fontId="9" fillId="0" borderId="24" xfId="0" applyFont="1" applyBorder="1"/>
    <xf numFmtId="2" fontId="4" fillId="0" borderId="23" xfId="1" applyNumberFormat="1" applyFont="1" applyBorder="1"/>
    <xf numFmtId="3" fontId="9" fillId="0" borderId="1" xfId="0" applyNumberFormat="1" applyFont="1" applyFill="1" applyBorder="1" applyAlignment="1">
      <alignment horizontal="center"/>
    </xf>
    <xf numFmtId="3" fontId="9" fillId="0" borderId="1" xfId="0" applyNumberFormat="1" applyFont="1" applyFill="1" applyBorder="1"/>
    <xf numFmtId="1" fontId="9" fillId="0" borderId="1" xfId="0" applyNumberFormat="1" applyFont="1" applyFill="1" applyBorder="1" applyAlignment="1">
      <alignment horizontal="center"/>
    </xf>
    <xf numFmtId="164" fontId="0" fillId="0" borderId="1" xfId="2" applyNumberFormat="1" applyFont="1" applyFill="1" applyBorder="1"/>
    <xf numFmtId="164" fontId="1" fillId="0" borderId="1" xfId="2" applyNumberFormat="1" applyFont="1" applyFill="1" applyBorder="1"/>
    <xf numFmtId="0" fontId="9" fillId="5" borderId="1" xfId="0" applyFont="1" applyFill="1" applyBorder="1"/>
    <xf numFmtId="3" fontId="4" fillId="5" borderId="1" xfId="1" applyNumberFormat="1" applyFont="1" applyFill="1" applyBorder="1"/>
    <xf numFmtId="164" fontId="0" fillId="5" borderId="1" xfId="2" applyNumberFormat="1" applyFont="1" applyFill="1" applyBorder="1"/>
    <xf numFmtId="0" fontId="4" fillId="6" borderId="1" xfId="1" applyFont="1" applyFill="1" applyBorder="1" applyAlignment="1" applyProtection="1">
      <alignment horizontal="center"/>
    </xf>
    <xf numFmtId="3" fontId="9" fillId="6" borderId="1" xfId="0" applyNumberFormat="1" applyFont="1" applyFill="1" applyBorder="1" applyAlignment="1">
      <alignment horizontal="center"/>
    </xf>
    <xf numFmtId="0" fontId="7" fillId="6" borderId="1" xfId="0" applyFont="1" applyFill="1" applyBorder="1" applyAlignment="1">
      <alignment horizontal="center"/>
    </xf>
    <xf numFmtId="0" fontId="9" fillId="6" borderId="1" xfId="0" applyFont="1" applyFill="1" applyBorder="1" applyAlignment="1">
      <alignment horizontal="center"/>
    </xf>
    <xf numFmtId="3" fontId="46" fillId="0" borderId="1" xfId="0" applyNumberFormat="1" applyFont="1" applyFill="1" applyBorder="1" applyAlignment="1">
      <alignment horizontal="center"/>
    </xf>
    <xf numFmtId="0" fontId="46" fillId="0" borderId="1" xfId="0" applyFont="1" applyBorder="1"/>
    <xf numFmtId="0" fontId="9" fillId="0" borderId="1" xfId="0" applyFont="1" applyBorder="1" applyAlignment="1">
      <alignment horizontal="right"/>
    </xf>
    <xf numFmtId="0" fontId="6" fillId="6" borderId="2" xfId="1" applyFont="1" applyFill="1" applyBorder="1" applyAlignment="1">
      <alignment horizontal="center"/>
    </xf>
    <xf numFmtId="0" fontId="23" fillId="6" borderId="2" xfId="0" applyFont="1" applyFill="1" applyBorder="1" applyAlignment="1" applyProtection="1">
      <alignment horizontal="center"/>
    </xf>
    <xf numFmtId="0" fontId="8" fillId="6" borderId="1" xfId="0" applyFont="1" applyFill="1" applyBorder="1" applyAlignment="1" applyProtection="1">
      <alignment horizontal="center"/>
    </xf>
    <xf numFmtId="0" fontId="4" fillId="0" borderId="2" xfId="1" applyFont="1" applyFill="1" applyBorder="1" applyAlignment="1">
      <alignment horizontal="center"/>
    </xf>
    <xf numFmtId="3" fontId="8" fillId="6" borderId="1" xfId="0" applyNumberFormat="1" applyFont="1" applyFill="1" applyBorder="1" applyAlignment="1" applyProtection="1">
      <alignment horizontal="center"/>
    </xf>
    <xf numFmtId="0" fontId="47" fillId="0" borderId="1" xfId="0" applyFont="1" applyBorder="1" applyAlignment="1">
      <alignment horizontal="center"/>
    </xf>
    <xf numFmtId="3" fontId="48" fillId="0" borderId="1" xfId="0" applyNumberFormat="1" applyFont="1" applyFill="1" applyBorder="1" applyAlignment="1">
      <alignment horizontal="center"/>
    </xf>
    <xf numFmtId="0" fontId="48" fillId="0" borderId="1" xfId="0" applyFont="1" applyFill="1" applyBorder="1" applyAlignment="1">
      <alignment horizontal="center"/>
    </xf>
    <xf numFmtId="1" fontId="49" fillId="0" borderId="1" xfId="1" applyNumberFormat="1" applyFont="1" applyBorder="1" applyAlignment="1">
      <alignment horizontal="center"/>
    </xf>
    <xf numFmtId="1" fontId="48" fillId="0" borderId="1" xfId="0" applyNumberFormat="1" applyFont="1" applyFill="1" applyBorder="1" applyAlignment="1">
      <alignment horizontal="center"/>
    </xf>
    <xf numFmtId="0" fontId="7" fillId="0" borderId="1" xfId="0" applyFont="1" applyBorder="1" applyAlignment="1">
      <alignment horizontal="right"/>
    </xf>
    <xf numFmtId="0" fontId="7" fillId="6" borderId="1" xfId="0" applyFont="1" applyFill="1" applyBorder="1" applyAlignment="1">
      <alignment horizontal="right"/>
    </xf>
    <xf numFmtId="0" fontId="4" fillId="0" borderId="2" xfId="1" applyFont="1" applyFill="1" applyBorder="1" applyAlignment="1" applyProtection="1">
      <alignment horizontal="left"/>
    </xf>
    <xf numFmtId="3" fontId="4" fillId="0" borderId="2" xfId="1" applyNumberFormat="1" applyFont="1" applyBorder="1"/>
    <xf numFmtId="0" fontId="9" fillId="6" borderId="1" xfId="0" applyFont="1" applyFill="1" applyBorder="1" applyAlignment="1">
      <alignment horizontal="left"/>
    </xf>
    <xf numFmtId="0" fontId="4" fillId="6" borderId="2" xfId="1" applyFont="1" applyFill="1" applyBorder="1" applyAlignment="1" applyProtection="1">
      <alignment horizontal="center"/>
    </xf>
    <xf numFmtId="0" fontId="9" fillId="6" borderId="1" xfId="0" applyFont="1" applyFill="1" applyBorder="1" applyAlignment="1">
      <alignment horizontal="right"/>
    </xf>
    <xf numFmtId="0" fontId="9" fillId="6" borderId="1" xfId="0" applyFont="1" applyFill="1" applyBorder="1"/>
    <xf numFmtId="0" fontId="6" fillId="0" borderId="2" xfId="1" applyFont="1" applyBorder="1" applyAlignment="1">
      <alignment horizontal="center"/>
    </xf>
    <xf numFmtId="0" fontId="4" fillId="0" borderId="2" xfId="1" applyFont="1" applyBorder="1" applyAlignment="1">
      <alignment horizontal="center"/>
    </xf>
    <xf numFmtId="0" fontId="8" fillId="0" borderId="2" xfId="1" applyFont="1" applyBorder="1" applyAlignment="1">
      <alignment horizontal="center"/>
    </xf>
    <xf numFmtId="0" fontId="7" fillId="0" borderId="1" xfId="0" applyFont="1" applyFill="1" applyBorder="1"/>
    <xf numFmtId="0" fontId="7" fillId="0" borderId="1" xfId="0" applyFont="1" applyFill="1" applyBorder="1" applyAlignment="1">
      <alignment horizontal="center"/>
    </xf>
    <xf numFmtId="0" fontId="4" fillId="0" borderId="1" xfId="1" applyFont="1" applyFill="1" applyBorder="1" applyAlignment="1" applyProtection="1">
      <alignment horizontal="right"/>
    </xf>
    <xf numFmtId="0" fontId="4" fillId="6" borderId="1" xfId="1" applyFont="1" applyFill="1" applyBorder="1" applyAlignment="1" applyProtection="1">
      <alignment horizontal="right"/>
    </xf>
    <xf numFmtId="0" fontId="4" fillId="6" borderId="2" xfId="1" applyFont="1" applyFill="1" applyBorder="1" applyAlignment="1">
      <alignment horizontal="center"/>
    </xf>
    <xf numFmtId="3" fontId="11" fillId="0" borderId="1" xfId="243" applyNumberFormat="1" applyFont="1" applyBorder="1" applyAlignment="1">
      <alignment horizontal="center"/>
    </xf>
    <xf numFmtId="3" fontId="8" fillId="0" borderId="1" xfId="1" applyNumberFormat="1" applyFont="1" applyBorder="1" applyAlignment="1">
      <alignment horizontal="center"/>
    </xf>
    <xf numFmtId="3" fontId="47" fillId="6" borderId="1" xfId="0" applyNumberFormat="1" applyFont="1" applyFill="1" applyBorder="1" applyAlignment="1">
      <alignment horizontal="center"/>
    </xf>
    <xf numFmtId="3" fontId="8" fillId="0" borderId="1" xfId="1" applyNumberFormat="1" applyFont="1" applyFill="1" applyBorder="1" applyAlignment="1" applyProtection="1">
      <alignment horizontal="center"/>
    </xf>
    <xf numFmtId="0" fontId="8" fillId="0" borderId="1" xfId="0" applyFont="1" applyFill="1" applyBorder="1" applyAlignment="1" applyProtection="1">
      <alignment horizontal="center"/>
    </xf>
    <xf numFmtId="3" fontId="8" fillId="0" borderId="1" xfId="0" applyNumberFormat="1" applyFont="1" applyFill="1" applyBorder="1" applyAlignment="1" applyProtection="1">
      <alignment horizontal="center"/>
    </xf>
    <xf numFmtId="3" fontId="4" fillId="0" borderId="1" xfId="1" applyNumberFormat="1" applyFont="1" applyFill="1" applyBorder="1" applyProtection="1"/>
    <xf numFmtId="3" fontId="25" fillId="0" borderId="0" xfId="0" applyNumberFormat="1" applyFont="1" applyFill="1" applyAlignment="1" applyProtection="1">
      <alignment horizontal="center"/>
    </xf>
    <xf numFmtId="3" fontId="50" fillId="0" borderId="1" xfId="1" applyNumberFormat="1" applyFont="1" applyFill="1" applyBorder="1" applyAlignment="1" applyProtection="1">
      <alignment horizontal="center"/>
    </xf>
    <xf numFmtId="3" fontId="50" fillId="0" borderId="1" xfId="0" applyNumberFormat="1" applyFont="1" applyFill="1" applyBorder="1" applyAlignment="1" applyProtection="1">
      <alignment horizontal="center"/>
    </xf>
    <xf numFmtId="3" fontId="51" fillId="0" borderId="1" xfId="0" applyNumberFormat="1" applyFont="1" applyFill="1" applyBorder="1" applyAlignment="1" applyProtection="1">
      <alignment horizontal="center"/>
    </xf>
    <xf numFmtId="0" fontId="52" fillId="0" borderId="1" xfId="0" applyFont="1" applyFill="1" applyBorder="1" applyProtection="1"/>
    <xf numFmtId="3" fontId="53" fillId="0" borderId="1" xfId="0" applyNumberFormat="1" applyFont="1" applyFill="1" applyBorder="1" applyAlignment="1" applyProtection="1">
      <alignment horizontal="center"/>
    </xf>
    <xf numFmtId="3" fontId="50" fillId="0" borderId="1" xfId="1" applyNumberFormat="1" applyFont="1" applyFill="1" applyBorder="1" applyAlignment="1">
      <alignment horizontal="center"/>
    </xf>
    <xf numFmtId="3" fontId="54" fillId="0" borderId="1" xfId="1" applyNumberFormat="1" applyFont="1" applyFill="1" applyBorder="1" applyAlignment="1" applyProtection="1">
      <alignment horizontal="center"/>
    </xf>
    <xf numFmtId="3" fontId="51" fillId="0" borderId="1" xfId="1" applyNumberFormat="1" applyFont="1" applyFill="1" applyBorder="1" applyAlignment="1" applyProtection="1">
      <alignment horizontal="center"/>
    </xf>
    <xf numFmtId="3" fontId="55" fillId="0" borderId="1" xfId="1" applyNumberFormat="1" applyFont="1" applyFill="1" applyBorder="1" applyAlignment="1" applyProtection="1">
      <alignment horizontal="center"/>
    </xf>
    <xf numFmtId="0" fontId="56" fillId="0" borderId="1" xfId="0" applyFont="1" applyBorder="1" applyAlignment="1">
      <alignment horizontal="center"/>
    </xf>
    <xf numFmtId="3" fontId="47" fillId="0" borderId="1" xfId="0" applyNumberFormat="1" applyFont="1" applyBorder="1" applyAlignment="1">
      <alignment horizontal="center"/>
    </xf>
    <xf numFmtId="0" fontId="47" fillId="0" borderId="1" xfId="0" applyFont="1" applyFill="1" applyBorder="1"/>
    <xf numFmtId="3" fontId="28" fillId="0" borderId="1" xfId="0" applyNumberFormat="1" applyFont="1" applyFill="1" applyBorder="1" applyAlignment="1">
      <alignment horizontal="center"/>
    </xf>
    <xf numFmtId="0" fontId="28" fillId="0" borderId="1" xfId="0" applyFont="1" applyBorder="1"/>
    <xf numFmtId="0" fontId="8" fillId="6" borderId="1" xfId="0" quotePrefix="1" applyFont="1" applyFill="1" applyBorder="1" applyAlignment="1" applyProtection="1">
      <alignment horizontal="center"/>
    </xf>
    <xf numFmtId="3" fontId="4" fillId="6" borderId="2" xfId="1" applyNumberFormat="1" applyFont="1" applyFill="1" applyBorder="1" applyAlignment="1" applyProtection="1">
      <alignment horizontal="center"/>
    </xf>
    <xf numFmtId="0" fontId="57" fillId="0" borderId="1" xfId="0" applyFont="1" applyFill="1" applyBorder="1"/>
    <xf numFmtId="167" fontId="47" fillId="6" borderId="1" xfId="0" applyNumberFormat="1" applyFont="1" applyFill="1" applyBorder="1" applyAlignment="1">
      <alignment horizontal="center"/>
    </xf>
    <xf numFmtId="165" fontId="15" fillId="0" borderId="1" xfId="1" applyNumberFormat="1" applyFont="1" applyFill="1" applyBorder="1" applyAlignment="1" applyProtection="1">
      <alignment horizontal="center"/>
    </xf>
    <xf numFmtId="1" fontId="4" fillId="0" borderId="1" xfId="1" applyNumberFormat="1" applyFont="1" applyFill="1" applyBorder="1" applyAlignment="1" applyProtection="1">
      <alignment horizontal="center"/>
    </xf>
    <xf numFmtId="3" fontId="57" fillId="0" borderId="1" xfId="0" applyNumberFormat="1" applyFont="1" applyFill="1" applyBorder="1" applyAlignment="1">
      <alignment horizontal="center"/>
    </xf>
    <xf numFmtId="0" fontId="28" fillId="0" borderId="1" xfId="0" applyFont="1" applyBorder="1" applyAlignment="1">
      <alignment horizontal="center"/>
    </xf>
    <xf numFmtId="0" fontId="28" fillId="0" borderId="1" xfId="0" applyFont="1" applyFill="1" applyBorder="1" applyAlignment="1">
      <alignment horizontal="center"/>
    </xf>
    <xf numFmtId="3" fontId="15" fillId="0" borderId="1" xfId="1" applyNumberFormat="1" applyFont="1" applyFill="1" applyBorder="1"/>
    <xf numFmtId="0" fontId="8" fillId="0" borderId="1" xfId="1" applyFont="1" applyFill="1" applyBorder="1" applyAlignment="1">
      <alignment horizontal="center"/>
    </xf>
    <xf numFmtId="14" fontId="0" fillId="0" borderId="15" xfId="0" applyNumberFormat="1" applyFill="1" applyBorder="1" applyAlignment="1">
      <alignment horizontal="left"/>
    </xf>
    <xf numFmtId="3" fontId="47" fillId="0" borderId="1" xfId="0" applyNumberFormat="1" applyFont="1" applyFill="1" applyBorder="1" applyAlignment="1">
      <alignment horizontal="center"/>
    </xf>
    <xf numFmtId="0" fontId="30" fillId="5" borderId="12" xfId="0" applyFont="1" applyFill="1" applyBorder="1" applyAlignment="1">
      <alignment vertical="center" wrapText="1"/>
    </xf>
    <xf numFmtId="0" fontId="30" fillId="5" borderId="13" xfId="0" applyFont="1" applyFill="1" applyBorder="1" applyAlignment="1">
      <alignment wrapText="1"/>
    </xf>
    <xf numFmtId="0" fontId="0" fillId="0" borderId="18" xfId="0" applyFont="1" applyBorder="1" applyAlignment="1">
      <alignment wrapText="1"/>
    </xf>
    <xf numFmtId="0" fontId="0" fillId="0" borderId="19" xfId="0" applyFont="1" applyBorder="1" applyAlignment="1">
      <alignment wrapText="1"/>
    </xf>
    <xf numFmtId="0" fontId="0" fillId="0" borderId="22" xfId="0" applyFont="1" applyBorder="1" applyAlignment="1">
      <alignment wrapText="1"/>
    </xf>
    <xf numFmtId="0" fontId="30" fillId="0" borderId="20" xfId="0" applyFont="1" applyBorder="1" applyAlignment="1">
      <alignment vertical="center" wrapText="1"/>
    </xf>
    <xf numFmtId="0" fontId="30" fillId="0" borderId="21" xfId="0" applyFont="1" applyBorder="1" applyAlignment="1"/>
    <xf numFmtId="0" fontId="4" fillId="6" borderId="1" xfId="0" applyFont="1" applyFill="1" applyBorder="1" applyAlignment="1" applyProtection="1">
      <alignment horizontal="center"/>
    </xf>
    <xf numFmtId="0" fontId="4" fillId="6" borderId="1" xfId="0" quotePrefix="1" applyFont="1" applyFill="1" applyBorder="1" applyAlignment="1" applyProtection="1">
      <alignment horizontal="center"/>
    </xf>
  </cellXfs>
  <cellStyles count="245">
    <cellStyle name="Comma 2" xfId="236"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40" builtinId="9" hidden="1"/>
    <cellStyle name="Followed Hyperlink" xfId="242" builtinId="9" hidden="1"/>
    <cellStyle name="Good" xfId="233" builtinId="26"/>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9" builtinId="8" hidden="1"/>
    <cellStyle name="Hyperlink" xfId="241" builtinId="8" hidden="1"/>
    <cellStyle name="Hyperlink" xfId="244" builtinId="8"/>
    <cellStyle name="Hyperlink 2" xfId="237" xr:uid="{00000000-0005-0000-0000-0000EB000000}"/>
    <cellStyle name="Komma 2" xfId="234" xr:uid="{00000000-0005-0000-0000-0000EC000000}"/>
    <cellStyle name="Normal" xfId="0" builtinId="0"/>
    <cellStyle name="Normal 2" xfId="1" xr:uid="{00000000-0005-0000-0000-0000EE000000}"/>
    <cellStyle name="Normal 3" xfId="232" xr:uid="{00000000-0005-0000-0000-0000EF000000}"/>
    <cellStyle name="Normal 4" xfId="238" xr:uid="{00000000-0005-0000-0000-0000F0000000}"/>
    <cellStyle name="Percent" xfId="243" builtinId="5"/>
    <cellStyle name="Percent 2" xfId="2" xr:uid="{00000000-0005-0000-0000-0000F2000000}"/>
    <cellStyle name="Percent 3" xfId="231" xr:uid="{00000000-0005-0000-0000-0000F3000000}"/>
    <cellStyle name="Procent 2" xfId="235" xr:uid="{00000000-0005-0000-0000-0000F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228;nsdata%20Hallands%20l&#228;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produktion"/>
      <sheetName val="Fjärrvärmeproduktion"/>
      <sheetName val="Slutanvändning"/>
      <sheetName val="Biogas Industri"/>
      <sheetName val="MiljörapporterOCHLänsstyrelsen"/>
      <sheetName val="Biogasproduktion och fordonsgas"/>
      <sheetName val="Gas hushåll"/>
      <sheetName val="Solceller"/>
      <sheetName val="Vindkraftproduktion"/>
      <sheetName val="Mindre vattenkraft"/>
      <sheetName val="Frågor tidigare uppdrag"/>
      <sheetName val="Energiföretagen KVV Värmeprod"/>
      <sheetName val="Södra Cell Värö"/>
      <sheetName val="Stadsgas-brutto"/>
    </sheetNames>
    <sheetDataSet>
      <sheetData sheetId="0">
        <row r="42">
          <cell r="N42">
            <v>69003</v>
          </cell>
        </row>
        <row r="43">
          <cell r="N43">
            <v>62</v>
          </cell>
        </row>
        <row r="44">
          <cell r="Q44"/>
          <cell r="U44"/>
          <cell r="V44"/>
          <cell r="W44"/>
        </row>
        <row r="45">
          <cell r="N45">
            <v>1494</v>
          </cell>
        </row>
        <row r="46">
          <cell r="R46"/>
          <cell r="T46"/>
        </row>
        <row r="47">
          <cell r="S47">
            <v>116977</v>
          </cell>
        </row>
        <row r="48">
          <cell r="N48">
            <v>0</v>
          </cell>
        </row>
        <row r="50">
          <cell r="N50">
            <v>0</v>
          </cell>
        </row>
        <row r="51">
          <cell r="N51">
            <v>0</v>
          </cell>
        </row>
        <row r="52">
          <cell r="Q52"/>
          <cell r="U52"/>
          <cell r="V52"/>
          <cell r="W52"/>
        </row>
        <row r="53">
          <cell r="N53">
            <v>0</v>
          </cell>
        </row>
        <row r="54">
          <cell r="R54"/>
          <cell r="T54"/>
        </row>
        <row r="55">
          <cell r="S55"/>
        </row>
        <row r="56">
          <cell r="N56">
            <v>0</v>
          </cell>
        </row>
        <row r="58">
          <cell r="N58">
            <v>96323.366482857818</v>
          </cell>
        </row>
        <row r="59">
          <cell r="N59">
            <v>0</v>
          </cell>
        </row>
        <row r="60">
          <cell r="Q60"/>
          <cell r="U60"/>
          <cell r="V60"/>
          <cell r="W60"/>
        </row>
        <row r="61">
          <cell r="N61">
            <v>0</v>
          </cell>
        </row>
        <row r="62">
          <cell r="R62"/>
          <cell r="T62"/>
        </row>
        <row r="63">
          <cell r="S63"/>
        </row>
        <row r="64">
          <cell r="N64">
            <v>0</v>
          </cell>
        </row>
        <row r="66">
          <cell r="N66">
            <v>132012.63351714218</v>
          </cell>
        </row>
        <row r="67">
          <cell r="N67">
            <v>0</v>
          </cell>
        </row>
        <row r="68">
          <cell r="Q68"/>
          <cell r="U68"/>
          <cell r="V68"/>
          <cell r="W68"/>
        </row>
        <row r="69">
          <cell r="N69">
            <v>0</v>
          </cell>
        </row>
        <row r="70">
          <cell r="R70"/>
          <cell r="T70"/>
        </row>
        <row r="71">
          <cell r="S71"/>
        </row>
        <row r="72">
          <cell r="N72">
            <v>0</v>
          </cell>
        </row>
        <row r="82">
          <cell r="N82">
            <v>62355</v>
          </cell>
        </row>
        <row r="83">
          <cell r="N83">
            <v>0</v>
          </cell>
        </row>
        <row r="84">
          <cell r="Q84"/>
          <cell r="U84"/>
          <cell r="V84"/>
          <cell r="W84"/>
        </row>
        <row r="85">
          <cell r="N85">
            <v>0</v>
          </cell>
        </row>
        <row r="86">
          <cell r="R86"/>
          <cell r="T86"/>
        </row>
        <row r="87">
          <cell r="S87"/>
        </row>
        <row r="88">
          <cell r="N88">
            <v>0</v>
          </cell>
        </row>
        <row r="90">
          <cell r="N90">
            <v>3948</v>
          </cell>
        </row>
        <row r="91">
          <cell r="N91">
            <v>13956</v>
          </cell>
        </row>
        <row r="92">
          <cell r="Q92"/>
          <cell r="U92"/>
          <cell r="V92"/>
          <cell r="W92"/>
        </row>
        <row r="93">
          <cell r="N93">
            <v>0</v>
          </cell>
        </row>
        <row r="94">
          <cell r="R94"/>
          <cell r="T94"/>
        </row>
        <row r="95">
          <cell r="S95"/>
        </row>
        <row r="96">
          <cell r="N96">
            <v>0</v>
          </cell>
        </row>
        <row r="98">
          <cell r="N98">
            <v>92794</v>
          </cell>
        </row>
        <row r="99">
          <cell r="N99">
            <v>0</v>
          </cell>
        </row>
        <row r="100">
          <cell r="Q100"/>
          <cell r="U100"/>
          <cell r="V100"/>
          <cell r="W100"/>
        </row>
        <row r="101">
          <cell r="N101">
            <v>0</v>
          </cell>
        </row>
        <row r="102">
          <cell r="R102"/>
          <cell r="T102"/>
        </row>
        <row r="103">
          <cell r="S103"/>
        </row>
        <row r="104">
          <cell r="N104">
            <v>0</v>
          </cell>
        </row>
        <row r="106">
          <cell r="N106">
            <v>84226</v>
          </cell>
        </row>
        <row r="107">
          <cell r="N107">
            <v>0</v>
          </cell>
        </row>
        <row r="108">
          <cell r="Q108"/>
          <cell r="U108"/>
          <cell r="V108"/>
          <cell r="W108"/>
        </row>
        <row r="109">
          <cell r="N109">
            <v>0</v>
          </cell>
        </row>
        <row r="110">
          <cell r="R110"/>
          <cell r="T110"/>
        </row>
        <row r="111">
          <cell r="S111"/>
        </row>
        <row r="112">
          <cell r="N112">
            <v>0</v>
          </cell>
        </row>
        <row r="122">
          <cell r="N122">
            <v>0</v>
          </cell>
        </row>
        <row r="123">
          <cell r="N123">
            <v>0</v>
          </cell>
        </row>
        <row r="124">
          <cell r="Q124"/>
          <cell r="U124"/>
          <cell r="V124"/>
        </row>
        <row r="125">
          <cell r="N125">
            <v>0</v>
          </cell>
        </row>
        <row r="126">
          <cell r="R126"/>
          <cell r="T126"/>
        </row>
        <row r="127">
          <cell r="S127"/>
        </row>
        <row r="128">
          <cell r="N128">
            <v>0</v>
          </cell>
        </row>
        <row r="130">
          <cell r="N130">
            <v>0</v>
          </cell>
        </row>
        <row r="131">
          <cell r="N131">
            <v>0</v>
          </cell>
        </row>
        <row r="132">
          <cell r="Q132"/>
          <cell r="U132"/>
          <cell r="V132"/>
          <cell r="W132"/>
        </row>
        <row r="133">
          <cell r="N133">
            <v>0</v>
          </cell>
        </row>
        <row r="134">
          <cell r="R134"/>
          <cell r="T134"/>
        </row>
        <row r="135">
          <cell r="S135"/>
        </row>
        <row r="136">
          <cell r="N136">
            <v>0</v>
          </cell>
        </row>
        <row r="138">
          <cell r="N138">
            <v>316385.77784703911</v>
          </cell>
        </row>
        <row r="139">
          <cell r="N139">
            <v>0</v>
          </cell>
        </row>
        <row r="140">
          <cell r="Q140"/>
          <cell r="U140"/>
          <cell r="V140"/>
          <cell r="W140"/>
        </row>
        <row r="141">
          <cell r="N141">
            <v>0</v>
          </cell>
        </row>
        <row r="142">
          <cell r="R142"/>
          <cell r="T142"/>
        </row>
        <row r="143">
          <cell r="S143"/>
        </row>
        <row r="144">
          <cell r="N144">
            <v>0</v>
          </cell>
        </row>
        <row r="146">
          <cell r="N146">
            <v>393593.22215296089</v>
          </cell>
        </row>
        <row r="147">
          <cell r="N147">
            <v>0</v>
          </cell>
        </row>
        <row r="148">
          <cell r="Q148"/>
          <cell r="U148"/>
          <cell r="V148"/>
          <cell r="W148"/>
        </row>
        <row r="149">
          <cell r="N149">
            <v>0</v>
          </cell>
        </row>
        <row r="150">
          <cell r="R150"/>
          <cell r="T150"/>
        </row>
        <row r="151">
          <cell r="S151"/>
        </row>
        <row r="152">
          <cell r="N152">
            <v>0</v>
          </cell>
        </row>
        <row r="162">
          <cell r="N162">
            <v>0</v>
          </cell>
        </row>
        <row r="163">
          <cell r="N163">
            <v>0</v>
          </cell>
        </row>
        <row r="164">
          <cell r="Q164"/>
          <cell r="U164"/>
          <cell r="V164"/>
          <cell r="W164"/>
        </row>
        <row r="165">
          <cell r="N165">
            <v>0</v>
          </cell>
        </row>
        <row r="166">
          <cell r="R166"/>
          <cell r="T166"/>
        </row>
        <row r="167">
          <cell r="S167"/>
        </row>
        <row r="168">
          <cell r="N168">
            <v>0</v>
          </cell>
        </row>
        <row r="170">
          <cell r="N170">
            <v>0</v>
          </cell>
        </row>
        <row r="171">
          <cell r="N171">
            <v>0</v>
          </cell>
        </row>
        <row r="172">
          <cell r="Q172"/>
          <cell r="U172"/>
          <cell r="V172"/>
          <cell r="W172"/>
        </row>
        <row r="173">
          <cell r="N173">
            <v>0</v>
          </cell>
        </row>
        <row r="174">
          <cell r="R174"/>
          <cell r="T174"/>
        </row>
        <row r="175">
          <cell r="S175"/>
        </row>
        <row r="176">
          <cell r="N176">
            <v>0</v>
          </cell>
        </row>
        <row r="178">
          <cell r="N178">
            <v>220273</v>
          </cell>
        </row>
        <row r="179">
          <cell r="N179">
            <v>0</v>
          </cell>
        </row>
        <row r="180">
          <cell r="Q180"/>
          <cell r="U180"/>
          <cell r="V180"/>
          <cell r="W180"/>
        </row>
        <row r="181">
          <cell r="N181">
            <v>0</v>
          </cell>
        </row>
        <row r="182">
          <cell r="R182"/>
          <cell r="T182"/>
        </row>
        <row r="183">
          <cell r="S183"/>
        </row>
        <row r="184">
          <cell r="N184">
            <v>0</v>
          </cell>
        </row>
        <row r="186">
          <cell r="N186">
            <v>472096</v>
          </cell>
        </row>
        <row r="187">
          <cell r="N187">
            <v>0</v>
          </cell>
        </row>
        <row r="188">
          <cell r="Q188"/>
          <cell r="U188"/>
          <cell r="V188"/>
          <cell r="W188"/>
        </row>
        <row r="189">
          <cell r="N189">
            <v>0</v>
          </cell>
        </row>
        <row r="190">
          <cell r="R190"/>
          <cell r="T190"/>
        </row>
        <row r="191">
          <cell r="S191"/>
        </row>
        <row r="192">
          <cell r="N192">
            <v>0</v>
          </cell>
        </row>
        <row r="202">
          <cell r="N202">
            <v>795925</v>
          </cell>
        </row>
        <row r="203">
          <cell r="N203">
            <v>10</v>
          </cell>
        </row>
        <row r="204">
          <cell r="Q204"/>
          <cell r="U204"/>
          <cell r="V204"/>
          <cell r="W204"/>
        </row>
        <row r="205">
          <cell r="N205">
            <v>0</v>
          </cell>
        </row>
        <row r="206">
          <cell r="T206">
            <v>922162.23840000003</v>
          </cell>
          <cell r="X206">
            <v>9148.9721000000009</v>
          </cell>
          <cell r="Y206">
            <v>8925.2609999999986</v>
          </cell>
        </row>
        <row r="207">
          <cell r="N207">
            <v>89482</v>
          </cell>
          <cell r="S207">
            <v>39216.731400000004</v>
          </cell>
        </row>
        <row r="208">
          <cell r="N208">
            <v>0</v>
          </cell>
        </row>
        <row r="210">
          <cell r="N210">
            <v>16651929</v>
          </cell>
        </row>
        <row r="211">
          <cell r="N211">
            <v>5893</v>
          </cell>
        </row>
        <row r="212">
          <cell r="Q212"/>
          <cell r="U212"/>
          <cell r="V212"/>
          <cell r="W212"/>
        </row>
        <row r="213">
          <cell r="N213">
            <v>0</v>
          </cell>
        </row>
        <row r="214">
          <cell r="R214"/>
          <cell r="T214"/>
        </row>
        <row r="215">
          <cell r="S215"/>
        </row>
        <row r="216">
          <cell r="N216">
            <v>0</v>
          </cell>
        </row>
        <row r="218">
          <cell r="N218">
            <v>2052</v>
          </cell>
        </row>
        <row r="219">
          <cell r="N219">
            <v>0</v>
          </cell>
        </row>
        <row r="220">
          <cell r="Q220"/>
          <cell r="U220"/>
          <cell r="V220"/>
          <cell r="W220"/>
        </row>
        <row r="221">
          <cell r="N221">
            <v>0</v>
          </cell>
        </row>
        <row r="222">
          <cell r="R222"/>
          <cell r="T222"/>
        </row>
        <row r="223">
          <cell r="S223"/>
        </row>
        <row r="224">
          <cell r="N224">
            <v>0</v>
          </cell>
        </row>
        <row r="226">
          <cell r="N226">
            <v>112996</v>
          </cell>
        </row>
        <row r="227">
          <cell r="N227">
            <v>0</v>
          </cell>
        </row>
        <row r="228">
          <cell r="Q228"/>
          <cell r="U228"/>
          <cell r="V228"/>
          <cell r="W228"/>
        </row>
        <row r="229">
          <cell r="N229">
            <v>0</v>
          </cell>
        </row>
        <row r="230">
          <cell r="R230"/>
          <cell r="T230"/>
        </row>
        <row r="231">
          <cell r="S231"/>
        </row>
        <row r="232">
          <cell r="N232">
            <v>0</v>
          </cell>
        </row>
        <row r="242">
          <cell r="N242">
            <v>0</v>
          </cell>
        </row>
        <row r="243">
          <cell r="N243">
            <v>0</v>
          </cell>
        </row>
        <row r="244">
          <cell r="Q244"/>
          <cell r="U244"/>
          <cell r="V244"/>
          <cell r="W244"/>
        </row>
        <row r="245">
          <cell r="N245">
            <v>0</v>
          </cell>
        </row>
        <row r="246">
          <cell r="R246"/>
          <cell r="T246"/>
        </row>
        <row r="247">
          <cell r="S247"/>
        </row>
        <row r="248">
          <cell r="N248">
            <v>0</v>
          </cell>
        </row>
        <row r="250">
          <cell r="N250">
            <v>0</v>
          </cell>
        </row>
        <row r="251">
          <cell r="N251">
            <v>0</v>
          </cell>
        </row>
        <row r="252">
          <cell r="Q252"/>
          <cell r="U252"/>
          <cell r="V252"/>
          <cell r="W252"/>
        </row>
        <row r="253">
          <cell r="N253">
            <v>0</v>
          </cell>
        </row>
        <row r="254">
          <cell r="R254"/>
          <cell r="T254"/>
        </row>
        <row r="255">
          <cell r="S255"/>
        </row>
        <row r="256">
          <cell r="N256">
            <v>0</v>
          </cell>
        </row>
        <row r="258">
          <cell r="N258">
            <v>1240</v>
          </cell>
        </row>
        <row r="259">
          <cell r="N259">
            <v>0</v>
          </cell>
        </row>
        <row r="260">
          <cell r="Q260"/>
          <cell r="U260"/>
          <cell r="V260"/>
          <cell r="W260"/>
        </row>
        <row r="261">
          <cell r="N261">
            <v>0</v>
          </cell>
        </row>
        <row r="262">
          <cell r="R262"/>
          <cell r="T262"/>
        </row>
        <row r="263">
          <cell r="S263"/>
        </row>
        <row r="264">
          <cell r="N264">
            <v>0</v>
          </cell>
        </row>
        <row r="266">
          <cell r="N266">
            <v>109327</v>
          </cell>
        </row>
        <row r="267">
          <cell r="N267">
            <v>0</v>
          </cell>
        </row>
        <row r="268">
          <cell r="Q268"/>
          <cell r="U268"/>
          <cell r="V268"/>
          <cell r="W268"/>
        </row>
        <row r="269">
          <cell r="N269">
            <v>0</v>
          </cell>
        </row>
        <row r="270">
          <cell r="R270"/>
          <cell r="T270"/>
        </row>
        <row r="271">
          <cell r="S271"/>
        </row>
        <row r="272">
          <cell r="N272">
            <v>0</v>
          </cell>
        </row>
      </sheetData>
      <sheetData sheetId="1">
        <row r="58">
          <cell r="N58">
            <v>0</v>
          </cell>
        </row>
        <row r="59">
          <cell r="N59">
            <v>0</v>
          </cell>
        </row>
        <row r="61">
          <cell r="N61">
            <v>0</v>
          </cell>
        </row>
        <row r="64">
          <cell r="N64">
            <v>0</v>
          </cell>
        </row>
        <row r="66">
          <cell r="N66">
            <v>2590</v>
          </cell>
        </row>
        <row r="67">
          <cell r="N67">
            <v>159</v>
          </cell>
        </row>
        <row r="69">
          <cell r="N69">
            <v>0</v>
          </cell>
        </row>
        <row r="71">
          <cell r="S71">
            <v>2813</v>
          </cell>
        </row>
        <row r="72">
          <cell r="N72">
            <v>0</v>
          </cell>
        </row>
        <row r="74">
          <cell r="N74">
            <v>0</v>
          </cell>
        </row>
        <row r="75">
          <cell r="N75">
            <v>0</v>
          </cell>
        </row>
        <row r="77">
          <cell r="N77">
            <v>0</v>
          </cell>
        </row>
        <row r="80">
          <cell r="N80">
            <v>0</v>
          </cell>
        </row>
        <row r="82">
          <cell r="N82">
            <v>0</v>
          </cell>
        </row>
        <row r="83">
          <cell r="N83">
            <v>0</v>
          </cell>
        </row>
        <row r="85">
          <cell r="N85">
            <v>0</v>
          </cell>
        </row>
        <row r="88">
          <cell r="N88">
            <v>0</v>
          </cell>
        </row>
        <row r="90">
          <cell r="N90">
            <v>20925</v>
          </cell>
        </row>
        <row r="91">
          <cell r="N91">
            <v>0</v>
          </cell>
        </row>
        <row r="93">
          <cell r="N93">
            <v>0</v>
          </cell>
        </row>
        <row r="96">
          <cell r="N96">
            <v>0</v>
          </cell>
        </row>
        <row r="98">
          <cell r="N98">
            <v>0</v>
          </cell>
        </row>
        <row r="99">
          <cell r="N99">
            <v>0</v>
          </cell>
        </row>
        <row r="101">
          <cell r="N101">
            <v>0</v>
          </cell>
        </row>
        <row r="104">
          <cell r="N104">
            <v>0</v>
          </cell>
        </row>
        <row r="114">
          <cell r="N114">
            <v>499220</v>
          </cell>
        </row>
        <row r="115">
          <cell r="N115">
            <v>2847</v>
          </cell>
        </row>
        <row r="116">
          <cell r="V116">
            <v>484520</v>
          </cell>
        </row>
        <row r="117">
          <cell r="N117">
            <v>0</v>
          </cell>
        </row>
        <row r="118">
          <cell r="R118">
            <v>0</v>
          </cell>
        </row>
        <row r="119">
          <cell r="S119">
            <v>159196</v>
          </cell>
        </row>
        <row r="120">
          <cell r="N120">
            <v>14015</v>
          </cell>
        </row>
        <row r="122">
          <cell r="N122">
            <v>70</v>
          </cell>
        </row>
        <row r="123">
          <cell r="N123">
            <v>0</v>
          </cell>
        </row>
        <row r="125">
          <cell r="N125">
            <v>0</v>
          </cell>
        </row>
        <row r="126">
          <cell r="R126">
            <v>70</v>
          </cell>
        </row>
        <row r="128">
          <cell r="N128">
            <v>0</v>
          </cell>
        </row>
        <row r="130">
          <cell r="N130">
            <v>0</v>
          </cell>
        </row>
        <row r="131">
          <cell r="N131">
            <v>0</v>
          </cell>
        </row>
        <row r="133">
          <cell r="N133">
            <v>0</v>
          </cell>
        </row>
        <row r="136">
          <cell r="N136">
            <v>0</v>
          </cell>
        </row>
        <row r="138">
          <cell r="N138">
            <v>0</v>
          </cell>
        </row>
        <row r="139">
          <cell r="N139">
            <v>0</v>
          </cell>
        </row>
        <row r="141">
          <cell r="N141">
            <v>0</v>
          </cell>
        </row>
        <row r="144">
          <cell r="N144">
            <v>0</v>
          </cell>
        </row>
        <row r="146">
          <cell r="N146">
            <v>14965</v>
          </cell>
        </row>
        <row r="147">
          <cell r="N147">
            <v>0</v>
          </cell>
        </row>
        <row r="149">
          <cell r="N149">
            <v>0</v>
          </cell>
        </row>
        <row r="152">
          <cell r="N152">
            <v>0</v>
          </cell>
        </row>
        <row r="154">
          <cell r="N154">
            <v>63337</v>
          </cell>
        </row>
        <row r="155">
          <cell r="N155">
            <v>0</v>
          </cell>
        </row>
        <row r="157">
          <cell r="N157">
            <v>0</v>
          </cell>
        </row>
        <row r="160">
          <cell r="N160">
            <v>0</v>
          </cell>
        </row>
        <row r="170">
          <cell r="N170">
            <v>0</v>
          </cell>
        </row>
        <row r="171">
          <cell r="N171">
            <v>0</v>
          </cell>
        </row>
        <row r="173">
          <cell r="N173">
            <v>0</v>
          </cell>
        </row>
        <row r="176">
          <cell r="N176">
            <v>0</v>
          </cell>
        </row>
        <row r="178">
          <cell r="N178">
            <v>2583</v>
          </cell>
        </row>
        <row r="179">
          <cell r="N179">
            <v>0</v>
          </cell>
        </row>
        <row r="181">
          <cell r="N181">
            <v>0</v>
          </cell>
        </row>
        <row r="184">
          <cell r="N184">
            <v>2663</v>
          </cell>
        </row>
        <row r="186">
          <cell r="N186">
            <v>0</v>
          </cell>
        </row>
        <row r="187">
          <cell r="N187">
            <v>0</v>
          </cell>
        </row>
        <row r="189">
          <cell r="N189">
            <v>0</v>
          </cell>
        </row>
        <row r="192">
          <cell r="N192">
            <v>0</v>
          </cell>
        </row>
        <row r="194">
          <cell r="N194">
            <v>1634</v>
          </cell>
        </row>
        <row r="195">
          <cell r="N195">
            <v>0</v>
          </cell>
        </row>
        <row r="197">
          <cell r="N197">
            <v>0</v>
          </cell>
        </row>
        <row r="200">
          <cell r="N200">
            <v>0</v>
          </cell>
        </row>
        <row r="202">
          <cell r="N202">
            <v>0</v>
          </cell>
        </row>
        <row r="203">
          <cell r="N203">
            <v>0</v>
          </cell>
        </row>
        <row r="205">
          <cell r="N205">
            <v>0</v>
          </cell>
        </row>
        <row r="208">
          <cell r="N208">
            <v>0</v>
          </cell>
        </row>
        <row r="210">
          <cell r="N210">
            <v>0</v>
          </cell>
        </row>
        <row r="211">
          <cell r="N211">
            <v>0</v>
          </cell>
        </row>
        <row r="213">
          <cell r="N213">
            <v>0</v>
          </cell>
        </row>
        <row r="216">
          <cell r="N216">
            <v>0</v>
          </cell>
        </row>
        <row r="226">
          <cell r="N226">
            <v>0</v>
          </cell>
        </row>
        <row r="227">
          <cell r="N227">
            <v>0</v>
          </cell>
        </row>
        <row r="229">
          <cell r="N229">
            <v>0</v>
          </cell>
        </row>
        <row r="232">
          <cell r="N232">
            <v>0</v>
          </cell>
        </row>
        <row r="234">
          <cell r="N234">
            <v>68550</v>
          </cell>
        </row>
        <row r="235">
          <cell r="N235">
            <v>199</v>
          </cell>
        </row>
        <row r="237">
          <cell r="N237">
            <v>0</v>
          </cell>
        </row>
        <row r="238">
          <cell r="R238">
            <v>639</v>
          </cell>
        </row>
        <row r="239">
          <cell r="S239">
            <v>83336</v>
          </cell>
        </row>
        <row r="240">
          <cell r="N240">
            <v>606</v>
          </cell>
        </row>
        <row r="242">
          <cell r="N242">
            <v>0</v>
          </cell>
        </row>
        <row r="243">
          <cell r="N243">
            <v>0</v>
          </cell>
        </row>
        <row r="245">
          <cell r="N245">
            <v>0</v>
          </cell>
        </row>
        <row r="248">
          <cell r="N248">
            <v>0</v>
          </cell>
        </row>
        <row r="250">
          <cell r="N250">
            <v>0</v>
          </cell>
        </row>
        <row r="251">
          <cell r="N251">
            <v>0</v>
          </cell>
        </row>
        <row r="253">
          <cell r="N253">
            <v>0</v>
          </cell>
        </row>
        <row r="256">
          <cell r="N256">
            <v>0</v>
          </cell>
        </row>
        <row r="258">
          <cell r="N258">
            <v>178</v>
          </cell>
        </row>
        <row r="259">
          <cell r="N259">
            <v>0</v>
          </cell>
        </row>
        <row r="261">
          <cell r="N261">
            <v>0</v>
          </cell>
        </row>
        <row r="264">
          <cell r="N264">
            <v>0</v>
          </cell>
        </row>
        <row r="266">
          <cell r="N266">
            <v>8220</v>
          </cell>
        </row>
        <row r="267">
          <cell r="N267">
            <v>0</v>
          </cell>
        </row>
        <row r="269">
          <cell r="N269">
            <v>0</v>
          </cell>
        </row>
        <row r="272">
          <cell r="N272">
            <v>0</v>
          </cell>
        </row>
        <row r="282">
          <cell r="N282">
            <v>0</v>
          </cell>
        </row>
        <row r="283">
          <cell r="N283">
            <v>0</v>
          </cell>
        </row>
        <row r="285">
          <cell r="N285">
            <v>0</v>
          </cell>
        </row>
        <row r="288">
          <cell r="N288">
            <v>0</v>
          </cell>
        </row>
        <row r="290">
          <cell r="N290">
            <v>40297</v>
          </cell>
        </row>
        <row r="291">
          <cell r="N291">
            <v>0</v>
          </cell>
        </row>
        <row r="293">
          <cell r="N293">
            <v>0</v>
          </cell>
        </row>
        <row r="294">
          <cell r="R294">
            <v>1511</v>
          </cell>
        </row>
        <row r="295">
          <cell r="S295">
            <v>38459</v>
          </cell>
        </row>
        <row r="296">
          <cell r="N296">
            <v>3696</v>
          </cell>
        </row>
        <row r="298">
          <cell r="N298">
            <v>149</v>
          </cell>
        </row>
        <row r="299">
          <cell r="N299">
            <v>0</v>
          </cell>
        </row>
        <row r="301">
          <cell r="N301">
            <v>0</v>
          </cell>
        </row>
        <row r="304">
          <cell r="N304">
            <v>0</v>
          </cell>
        </row>
        <row r="306">
          <cell r="N306">
            <v>0</v>
          </cell>
        </row>
        <row r="307">
          <cell r="N307">
            <v>0</v>
          </cell>
        </row>
        <row r="309">
          <cell r="N309">
            <v>0</v>
          </cell>
        </row>
        <row r="312">
          <cell r="N312">
            <v>0</v>
          </cell>
        </row>
        <row r="314">
          <cell r="N314">
            <v>146260</v>
          </cell>
        </row>
        <row r="315">
          <cell r="N315">
            <v>0</v>
          </cell>
        </row>
        <row r="317">
          <cell r="N317">
            <v>0</v>
          </cell>
        </row>
        <row r="320">
          <cell r="N320">
            <v>0</v>
          </cell>
        </row>
        <row r="322">
          <cell r="N322">
            <v>3665</v>
          </cell>
        </row>
        <row r="323">
          <cell r="N323">
            <v>0</v>
          </cell>
        </row>
        <row r="325">
          <cell r="N325">
            <v>0</v>
          </cell>
        </row>
        <row r="328">
          <cell r="N328">
            <v>0</v>
          </cell>
        </row>
        <row r="338">
          <cell r="N338">
            <v>101233</v>
          </cell>
        </row>
        <row r="339">
          <cell r="N339">
            <v>0</v>
          </cell>
        </row>
        <row r="341">
          <cell r="N341">
            <v>0</v>
          </cell>
        </row>
        <row r="342">
          <cell r="R342">
            <v>315</v>
          </cell>
        </row>
        <row r="343">
          <cell r="S343">
            <v>118142</v>
          </cell>
        </row>
        <row r="344">
          <cell r="N344">
            <v>0</v>
          </cell>
        </row>
        <row r="346">
          <cell r="N346">
            <v>34339</v>
          </cell>
          <cell r="W346">
            <v>1997</v>
          </cell>
        </row>
        <row r="347">
          <cell r="N347">
            <v>903</v>
          </cell>
        </row>
        <row r="349">
          <cell r="N349">
            <v>0</v>
          </cell>
        </row>
        <row r="351">
          <cell r="S351">
            <v>33933</v>
          </cell>
        </row>
        <row r="352">
          <cell r="N352">
            <v>0</v>
          </cell>
        </row>
        <row r="354">
          <cell r="N354">
            <v>0</v>
          </cell>
        </row>
        <row r="355">
          <cell r="N355">
            <v>0</v>
          </cell>
        </row>
        <row r="357">
          <cell r="N357">
            <v>0</v>
          </cell>
        </row>
        <row r="360">
          <cell r="N360">
            <v>0</v>
          </cell>
        </row>
        <row r="362">
          <cell r="N362">
            <v>36</v>
          </cell>
        </row>
        <row r="363">
          <cell r="N363">
            <v>0</v>
          </cell>
        </row>
        <row r="365">
          <cell r="N365">
            <v>0</v>
          </cell>
        </row>
        <row r="368">
          <cell r="N368">
            <v>0</v>
          </cell>
        </row>
        <row r="370">
          <cell r="N370">
            <v>0</v>
          </cell>
        </row>
        <row r="371">
          <cell r="N371">
            <v>0</v>
          </cell>
        </row>
        <row r="373">
          <cell r="N373">
            <v>0</v>
          </cell>
        </row>
        <row r="376">
          <cell r="N376">
            <v>0</v>
          </cell>
        </row>
        <row r="378">
          <cell r="N378">
            <v>27763</v>
          </cell>
        </row>
        <row r="379">
          <cell r="N379">
            <v>0</v>
          </cell>
        </row>
        <row r="381">
          <cell r="N381">
            <v>0</v>
          </cell>
        </row>
        <row r="384">
          <cell r="N384">
            <v>0</v>
          </cell>
        </row>
      </sheetData>
      <sheetData sheetId="2">
        <row r="83">
          <cell r="N83">
            <v>2675</v>
          </cell>
        </row>
        <row r="84">
          <cell r="Q84"/>
          <cell r="U84"/>
          <cell r="V84"/>
        </row>
        <row r="85">
          <cell r="N85">
            <v>0</v>
          </cell>
        </row>
        <row r="86">
          <cell r="N86">
            <v>431</v>
          </cell>
          <cell r="X86"/>
        </row>
        <row r="87">
          <cell r="N87">
            <v>0</v>
          </cell>
        </row>
        <row r="88">
          <cell r="N88">
            <v>0</v>
          </cell>
        </row>
        <row r="89">
          <cell r="N89">
            <v>0</v>
          </cell>
        </row>
        <row r="90">
          <cell r="N90">
            <v>9621</v>
          </cell>
        </row>
        <row r="92">
          <cell r="N92">
            <v>5036</v>
          </cell>
        </row>
        <row r="93">
          <cell r="Q93"/>
          <cell r="U93"/>
          <cell r="V93"/>
        </row>
        <row r="94">
          <cell r="N94">
            <v>54261</v>
          </cell>
        </row>
        <row r="95">
          <cell r="N95">
            <v>0</v>
          </cell>
          <cell r="X95"/>
        </row>
        <row r="96">
          <cell r="S96">
            <v>343675</v>
          </cell>
          <cell r="Y96"/>
        </row>
        <row r="97">
          <cell r="N97">
            <v>0</v>
          </cell>
        </row>
        <row r="98">
          <cell r="N98">
            <v>960</v>
          </cell>
        </row>
        <row r="99">
          <cell r="N99">
            <v>601128</v>
          </cell>
        </row>
        <row r="101">
          <cell r="N101">
            <v>337</v>
          </cell>
        </row>
        <row r="102">
          <cell r="Q102"/>
          <cell r="U102"/>
          <cell r="V102"/>
        </row>
        <row r="103">
          <cell r="N103">
            <v>0</v>
          </cell>
        </row>
        <row r="104">
          <cell r="N104">
            <v>0</v>
          </cell>
          <cell r="X104"/>
        </row>
        <row r="105">
          <cell r="N105">
            <v>0</v>
          </cell>
        </row>
        <row r="106">
          <cell r="N106">
            <v>0</v>
          </cell>
        </row>
        <row r="107">
          <cell r="N107">
            <v>6394</v>
          </cell>
        </row>
        <row r="108">
          <cell r="N108">
            <v>9529</v>
          </cell>
        </row>
        <row r="110">
          <cell r="N110">
            <v>81343</v>
          </cell>
        </row>
        <row r="111">
          <cell r="Q111"/>
          <cell r="U111"/>
          <cell r="V111"/>
        </row>
        <row r="112">
          <cell r="N112">
            <v>0</v>
          </cell>
        </row>
        <row r="113">
          <cell r="N113">
            <v>14027</v>
          </cell>
          <cell r="X113"/>
        </row>
        <row r="114">
          <cell r="N114">
            <v>0</v>
          </cell>
        </row>
        <row r="115">
          <cell r="N115">
            <v>0</v>
          </cell>
        </row>
        <row r="116">
          <cell r="N116">
            <v>0</v>
          </cell>
        </row>
        <row r="117">
          <cell r="N117">
            <v>163</v>
          </cell>
        </row>
        <row r="119">
          <cell r="N119">
            <v>720</v>
          </cell>
        </row>
        <row r="120">
          <cell r="Q120"/>
          <cell r="U120"/>
          <cell r="V120"/>
        </row>
        <row r="121">
          <cell r="N121">
            <v>0</v>
          </cell>
        </row>
        <row r="122">
          <cell r="N122">
            <v>0</v>
          </cell>
          <cell r="X122"/>
        </row>
        <row r="123">
          <cell r="N123">
            <v>0</v>
          </cell>
        </row>
        <row r="124">
          <cell r="N124">
            <v>0</v>
          </cell>
        </row>
        <row r="125">
          <cell r="N125">
            <v>1431</v>
          </cell>
        </row>
        <row r="126">
          <cell r="N126">
            <v>13637</v>
          </cell>
        </row>
        <row r="128">
          <cell r="N128">
            <v>177</v>
          </cell>
        </row>
        <row r="129">
          <cell r="Q129"/>
          <cell r="U129"/>
          <cell r="V129"/>
        </row>
        <row r="130">
          <cell r="N130">
            <v>0</v>
          </cell>
        </row>
        <row r="131">
          <cell r="N131">
            <v>0</v>
          </cell>
          <cell r="X131"/>
        </row>
        <row r="132">
          <cell r="N132">
            <v>25169</v>
          </cell>
        </row>
        <row r="133">
          <cell r="N133">
            <v>0</v>
          </cell>
        </row>
        <row r="134">
          <cell r="N134">
            <v>2921</v>
          </cell>
        </row>
        <row r="135">
          <cell r="N135">
            <v>32836</v>
          </cell>
        </row>
        <row r="137">
          <cell r="N137">
            <v>57</v>
          </cell>
        </row>
        <row r="138">
          <cell r="Q138"/>
          <cell r="U138"/>
          <cell r="V138"/>
        </row>
        <row r="139">
          <cell r="N139">
            <v>0</v>
          </cell>
        </row>
        <row r="140">
          <cell r="N140">
            <v>0</v>
          </cell>
          <cell r="X140"/>
        </row>
        <row r="141">
          <cell r="N141">
            <v>0</v>
          </cell>
        </row>
        <row r="142">
          <cell r="N142">
            <v>0</v>
          </cell>
        </row>
        <row r="143">
          <cell r="N143">
            <v>8206</v>
          </cell>
        </row>
        <row r="144">
          <cell r="N144">
            <v>4748</v>
          </cell>
        </row>
        <row r="146">
          <cell r="N146">
            <v>0</v>
          </cell>
        </row>
        <row r="147">
          <cell r="Q147"/>
          <cell r="U147"/>
          <cell r="V147"/>
        </row>
        <row r="148">
          <cell r="N148">
            <v>0</v>
          </cell>
        </row>
        <row r="149">
          <cell r="N149">
            <v>0</v>
          </cell>
          <cell r="X149"/>
        </row>
        <row r="150">
          <cell r="N150">
            <v>0</v>
          </cell>
        </row>
        <row r="151">
          <cell r="N151">
            <v>0</v>
          </cell>
        </row>
        <row r="152">
          <cell r="N152">
            <v>0</v>
          </cell>
        </row>
        <row r="153">
          <cell r="N153">
            <v>3073</v>
          </cell>
        </row>
        <row r="164">
          <cell r="N164">
            <v>26861</v>
          </cell>
        </row>
        <row r="165">
          <cell r="Q165"/>
          <cell r="U165"/>
          <cell r="V165"/>
        </row>
        <row r="166">
          <cell r="N166">
            <v>0</v>
          </cell>
        </row>
        <row r="167">
          <cell r="N167">
            <v>3687</v>
          </cell>
          <cell r="X167"/>
        </row>
        <row r="168">
          <cell r="N168">
            <v>0</v>
          </cell>
        </row>
        <row r="169">
          <cell r="N169">
            <v>0</v>
          </cell>
        </row>
        <row r="170">
          <cell r="N170">
            <v>0</v>
          </cell>
        </row>
        <row r="171">
          <cell r="N171">
            <v>25686</v>
          </cell>
        </row>
        <row r="173">
          <cell r="N173">
            <v>21462</v>
          </cell>
        </row>
        <row r="174">
          <cell r="Q174"/>
          <cell r="U174"/>
          <cell r="V174"/>
        </row>
        <row r="175">
          <cell r="N175">
            <v>56702</v>
          </cell>
        </row>
        <row r="176">
          <cell r="N176">
            <v>3445</v>
          </cell>
          <cell r="X176"/>
        </row>
        <row r="177">
          <cell r="N177">
            <v>0</v>
          </cell>
        </row>
        <row r="178">
          <cell r="N178">
            <v>8954</v>
          </cell>
        </row>
        <row r="179">
          <cell r="N179">
            <v>114000</v>
          </cell>
        </row>
        <row r="180">
          <cell r="N180">
            <v>267851</v>
          </cell>
        </row>
        <row r="182">
          <cell r="N182">
            <v>12175</v>
          </cell>
        </row>
        <row r="183">
          <cell r="Q183"/>
          <cell r="U183"/>
          <cell r="V183"/>
        </row>
        <row r="184">
          <cell r="N184">
            <v>0</v>
          </cell>
        </row>
        <row r="185">
          <cell r="N185">
            <v>0</v>
          </cell>
          <cell r="X185"/>
        </row>
        <row r="186">
          <cell r="N186">
            <v>0</v>
          </cell>
        </row>
        <row r="187">
          <cell r="N187">
            <v>0</v>
          </cell>
        </row>
        <row r="188">
          <cell r="N188">
            <v>46200</v>
          </cell>
        </row>
        <row r="189">
          <cell r="N189">
            <v>124854</v>
          </cell>
        </row>
        <row r="191">
          <cell r="N191">
            <v>711041</v>
          </cell>
        </row>
        <row r="192">
          <cell r="Q192"/>
          <cell r="U192"/>
          <cell r="V192"/>
        </row>
        <row r="193">
          <cell r="N193">
            <v>0</v>
          </cell>
        </row>
        <row r="194">
          <cell r="N194">
            <v>172585</v>
          </cell>
          <cell r="X194"/>
        </row>
        <row r="195">
          <cell r="N195">
            <v>0</v>
          </cell>
        </row>
        <row r="196">
          <cell r="N196">
            <v>0</v>
          </cell>
        </row>
        <row r="197">
          <cell r="N197">
            <v>0</v>
          </cell>
        </row>
        <row r="198">
          <cell r="N198">
            <v>1274</v>
          </cell>
        </row>
        <row r="200">
          <cell r="N200">
            <v>803</v>
          </cell>
        </row>
        <row r="201">
          <cell r="Q201"/>
          <cell r="U201"/>
          <cell r="V201"/>
        </row>
        <row r="202">
          <cell r="N202">
            <v>0</v>
          </cell>
        </row>
        <row r="203">
          <cell r="N203">
            <v>0</v>
          </cell>
          <cell r="X203"/>
        </row>
        <row r="204">
          <cell r="N204">
            <v>0</v>
          </cell>
        </row>
        <row r="205">
          <cell r="N205">
            <v>0</v>
          </cell>
        </row>
        <row r="206">
          <cell r="N206">
            <v>50000</v>
          </cell>
        </row>
        <row r="207">
          <cell r="N207">
            <v>261735</v>
          </cell>
        </row>
        <row r="209">
          <cell r="N209">
            <v>541</v>
          </cell>
        </row>
        <row r="210">
          <cell r="Q210"/>
          <cell r="U210"/>
          <cell r="V210"/>
        </row>
        <row r="211">
          <cell r="N211">
            <v>0</v>
          </cell>
        </row>
        <row r="212">
          <cell r="N212">
            <v>0</v>
          </cell>
          <cell r="X212"/>
        </row>
        <row r="213">
          <cell r="N213">
            <v>81659</v>
          </cell>
        </row>
        <row r="214">
          <cell r="N214">
            <v>0</v>
          </cell>
        </row>
        <row r="215">
          <cell r="N215">
            <v>55600</v>
          </cell>
        </row>
        <row r="216">
          <cell r="N216">
            <v>260709</v>
          </cell>
        </row>
        <row r="218">
          <cell r="N218">
            <v>203</v>
          </cell>
        </row>
        <row r="219">
          <cell r="Q219"/>
          <cell r="U219"/>
          <cell r="V219"/>
        </row>
        <row r="220">
          <cell r="N220">
            <v>0</v>
          </cell>
        </row>
        <row r="221">
          <cell r="N221">
            <v>0</v>
          </cell>
          <cell r="X221"/>
        </row>
        <row r="222">
          <cell r="N222">
            <v>0</v>
          </cell>
        </row>
        <row r="223">
          <cell r="N223">
            <v>0</v>
          </cell>
        </row>
        <row r="224">
          <cell r="N224">
            <v>241900</v>
          </cell>
        </row>
        <row r="225">
          <cell r="N225">
            <v>56660</v>
          </cell>
        </row>
        <row r="227">
          <cell r="N227">
            <v>0</v>
          </cell>
        </row>
        <row r="228">
          <cell r="Q228"/>
          <cell r="U228"/>
          <cell r="V228"/>
        </row>
        <row r="229">
          <cell r="N229">
            <v>0</v>
          </cell>
        </row>
        <row r="230">
          <cell r="N230">
            <v>0</v>
          </cell>
          <cell r="X230"/>
        </row>
        <row r="231">
          <cell r="N231">
            <v>0</v>
          </cell>
        </row>
        <row r="232">
          <cell r="N232">
            <v>0</v>
          </cell>
        </row>
        <row r="233">
          <cell r="N233">
            <v>0</v>
          </cell>
        </row>
        <row r="234">
          <cell r="N234">
            <v>25146</v>
          </cell>
        </row>
        <row r="245">
          <cell r="N245">
            <v>19258</v>
          </cell>
        </row>
        <row r="246">
          <cell r="Q246"/>
          <cell r="U246"/>
          <cell r="V246"/>
        </row>
        <row r="247">
          <cell r="N247">
            <v>0</v>
          </cell>
        </row>
        <row r="248">
          <cell r="N248">
            <v>4470</v>
          </cell>
          <cell r="X248"/>
        </row>
        <row r="249">
          <cell r="N249">
            <v>0</v>
          </cell>
        </row>
        <row r="250">
          <cell r="N250">
            <v>0</v>
          </cell>
        </row>
        <row r="251">
          <cell r="N251">
            <v>0</v>
          </cell>
        </row>
        <row r="252">
          <cell r="N252">
            <v>33043</v>
          </cell>
        </row>
        <row r="254">
          <cell r="N254">
            <v>5417</v>
          </cell>
        </row>
        <row r="255">
          <cell r="Q255"/>
          <cell r="U255"/>
          <cell r="V255"/>
        </row>
        <row r="256">
          <cell r="N256">
            <v>30550</v>
          </cell>
        </row>
        <row r="257">
          <cell r="N257">
            <v>0</v>
          </cell>
          <cell r="X257"/>
        </row>
        <row r="258">
          <cell r="N258">
            <v>24695</v>
          </cell>
        </row>
        <row r="259">
          <cell r="N259">
            <v>8686</v>
          </cell>
        </row>
        <row r="260">
          <cell r="N260">
            <v>0</v>
          </cell>
        </row>
        <row r="261">
          <cell r="N261">
            <v>55274</v>
          </cell>
        </row>
        <row r="263">
          <cell r="N263">
            <v>599</v>
          </cell>
        </row>
        <row r="264">
          <cell r="Q264"/>
          <cell r="U264"/>
          <cell r="V264"/>
        </row>
        <row r="265">
          <cell r="N265">
            <v>0</v>
          </cell>
        </row>
        <row r="266">
          <cell r="N266">
            <v>0</v>
          </cell>
          <cell r="X266"/>
        </row>
        <row r="267">
          <cell r="N267">
            <v>0</v>
          </cell>
        </row>
        <row r="268">
          <cell r="N268">
            <v>0</v>
          </cell>
        </row>
        <row r="269">
          <cell r="N269">
            <v>0</v>
          </cell>
        </row>
        <row r="270">
          <cell r="N270">
            <v>22863</v>
          </cell>
        </row>
        <row r="272">
          <cell r="N272">
            <v>157215</v>
          </cell>
        </row>
        <row r="273">
          <cell r="Q273"/>
          <cell r="U273"/>
          <cell r="V273"/>
        </row>
        <row r="274">
          <cell r="N274">
            <v>0</v>
          </cell>
        </row>
        <row r="275">
          <cell r="N275">
            <v>24076</v>
          </cell>
          <cell r="X275"/>
        </row>
        <row r="276">
          <cell r="N276">
            <v>0</v>
          </cell>
        </row>
        <row r="277">
          <cell r="N277">
            <v>0</v>
          </cell>
        </row>
        <row r="278">
          <cell r="N278">
            <v>0</v>
          </cell>
        </row>
        <row r="279">
          <cell r="N279">
            <v>39</v>
          </cell>
        </row>
        <row r="281">
          <cell r="N281">
            <v>123</v>
          </cell>
        </row>
        <row r="282">
          <cell r="Q282"/>
          <cell r="U282"/>
          <cell r="V282"/>
        </row>
        <row r="283">
          <cell r="N283">
            <v>0</v>
          </cell>
        </row>
        <row r="284">
          <cell r="N284">
            <v>0</v>
          </cell>
          <cell r="X284"/>
        </row>
        <row r="285">
          <cell r="N285">
            <v>0</v>
          </cell>
        </row>
        <row r="286">
          <cell r="N286">
            <v>0</v>
          </cell>
        </row>
        <row r="287">
          <cell r="N287">
            <v>0</v>
          </cell>
        </row>
        <row r="288">
          <cell r="N288">
            <v>38267</v>
          </cell>
        </row>
        <row r="290">
          <cell r="N290">
            <v>351</v>
          </cell>
        </row>
        <row r="291">
          <cell r="Q291"/>
          <cell r="U291"/>
          <cell r="V291"/>
        </row>
        <row r="292">
          <cell r="N292">
            <v>0</v>
          </cell>
        </row>
        <row r="293">
          <cell r="N293">
            <v>0</v>
          </cell>
          <cell r="X293"/>
        </row>
        <row r="294">
          <cell r="N294">
            <v>43703</v>
          </cell>
        </row>
        <row r="295">
          <cell r="N295">
            <v>0</v>
          </cell>
        </row>
        <row r="296">
          <cell r="N296">
            <v>0</v>
          </cell>
        </row>
        <row r="297">
          <cell r="N297">
            <v>111896</v>
          </cell>
        </row>
        <row r="299">
          <cell r="N299">
            <v>0</v>
          </cell>
        </row>
        <row r="300">
          <cell r="Q300"/>
          <cell r="U300"/>
          <cell r="V300"/>
        </row>
        <row r="301">
          <cell r="N301">
            <v>0</v>
          </cell>
        </row>
        <row r="302">
          <cell r="N302">
            <v>0</v>
          </cell>
          <cell r="X302"/>
        </row>
        <row r="303">
          <cell r="N303">
            <v>0</v>
          </cell>
        </row>
        <row r="304">
          <cell r="N304">
            <v>0</v>
          </cell>
        </row>
        <row r="305">
          <cell r="N305">
            <v>3597</v>
          </cell>
        </row>
        <row r="306">
          <cell r="N306">
            <v>8792</v>
          </cell>
        </row>
        <row r="308">
          <cell r="N308">
            <v>0</v>
          </cell>
        </row>
        <row r="309">
          <cell r="Q309"/>
          <cell r="U309"/>
          <cell r="V309"/>
        </row>
        <row r="310">
          <cell r="N310">
            <v>0</v>
          </cell>
        </row>
        <row r="311">
          <cell r="N311">
            <v>0</v>
          </cell>
          <cell r="X311"/>
        </row>
        <row r="312">
          <cell r="N312">
            <v>0</v>
          </cell>
        </row>
        <row r="313">
          <cell r="N313">
            <v>0</v>
          </cell>
        </row>
        <row r="314">
          <cell r="N314">
            <v>0</v>
          </cell>
        </row>
        <row r="315">
          <cell r="N315">
            <v>11331</v>
          </cell>
        </row>
        <row r="326">
          <cell r="N326">
            <v>24889</v>
          </cell>
        </row>
        <row r="327">
          <cell r="Q327"/>
          <cell r="U327"/>
          <cell r="V327"/>
        </row>
        <row r="328">
          <cell r="N328">
            <v>0</v>
          </cell>
        </row>
        <row r="329">
          <cell r="N329">
            <v>5604</v>
          </cell>
          <cell r="X329"/>
        </row>
        <row r="330">
          <cell r="N330">
            <v>0</v>
          </cell>
        </row>
        <row r="331">
          <cell r="N331">
            <v>0</v>
          </cell>
        </row>
        <row r="332">
          <cell r="N332">
            <v>0</v>
          </cell>
        </row>
        <row r="333">
          <cell r="N333">
            <v>39587</v>
          </cell>
        </row>
        <row r="335">
          <cell r="N335">
            <v>7021</v>
          </cell>
        </row>
        <row r="336">
          <cell r="Q336"/>
          <cell r="U336"/>
          <cell r="V336"/>
        </row>
        <row r="337">
          <cell r="N337">
            <v>58186</v>
          </cell>
        </row>
        <row r="338">
          <cell r="N338">
            <v>1084</v>
          </cell>
          <cell r="X338"/>
        </row>
        <row r="339">
          <cell r="N339">
            <v>16648</v>
          </cell>
        </row>
        <row r="340">
          <cell r="AD340">
            <v>34152.781000000003</v>
          </cell>
        </row>
        <row r="341">
          <cell r="N341">
            <v>1487</v>
          </cell>
        </row>
        <row r="342">
          <cell r="N342">
            <v>141193</v>
          </cell>
        </row>
        <row r="344">
          <cell r="N344">
            <v>45</v>
          </cell>
        </row>
        <row r="345">
          <cell r="Q345"/>
          <cell r="U345"/>
          <cell r="V345"/>
        </row>
        <row r="346">
          <cell r="N346">
            <v>0</v>
          </cell>
        </row>
        <row r="347">
          <cell r="N347">
            <v>0</v>
          </cell>
          <cell r="X347"/>
        </row>
        <row r="348">
          <cell r="N348">
            <v>0</v>
          </cell>
        </row>
        <row r="349">
          <cell r="N349">
            <v>0</v>
          </cell>
        </row>
        <row r="350">
          <cell r="N350">
            <v>15555</v>
          </cell>
        </row>
        <row r="351">
          <cell r="N351">
            <v>38146</v>
          </cell>
        </row>
        <row r="353">
          <cell r="N353">
            <v>350788</v>
          </cell>
        </row>
        <row r="354">
          <cell r="Q354"/>
          <cell r="U354"/>
          <cell r="V354"/>
        </row>
        <row r="355">
          <cell r="N355">
            <v>0</v>
          </cell>
        </row>
        <row r="356">
          <cell r="N356">
            <v>62658</v>
          </cell>
          <cell r="X356"/>
        </row>
        <row r="357">
          <cell r="N357">
            <v>0</v>
          </cell>
        </row>
        <row r="358">
          <cell r="N358">
            <v>0</v>
          </cell>
        </row>
        <row r="359">
          <cell r="N359">
            <v>0</v>
          </cell>
        </row>
        <row r="360">
          <cell r="N360">
            <v>489</v>
          </cell>
        </row>
        <row r="362">
          <cell r="N362">
            <v>7432</v>
          </cell>
        </row>
        <row r="363">
          <cell r="Q363"/>
          <cell r="U363"/>
          <cell r="V363"/>
        </row>
        <row r="364">
          <cell r="N364">
            <v>0</v>
          </cell>
        </row>
        <row r="365">
          <cell r="N365">
            <v>0</v>
          </cell>
          <cell r="X365"/>
        </row>
        <row r="366">
          <cell r="N366">
            <v>0</v>
          </cell>
        </row>
        <row r="367">
          <cell r="N367">
            <v>0</v>
          </cell>
        </row>
        <row r="368">
          <cell r="N368">
            <v>14538</v>
          </cell>
        </row>
        <row r="369">
          <cell r="N369">
            <v>181941</v>
          </cell>
        </row>
        <row r="371">
          <cell r="N371">
            <v>409</v>
          </cell>
        </row>
        <row r="372">
          <cell r="Q372"/>
          <cell r="U372"/>
          <cell r="V372"/>
        </row>
        <row r="373">
          <cell r="N373">
            <v>0</v>
          </cell>
        </row>
        <row r="374">
          <cell r="N374">
            <v>0</v>
          </cell>
          <cell r="X374"/>
        </row>
        <row r="375">
          <cell r="N375">
            <v>68804</v>
          </cell>
        </row>
        <row r="376">
          <cell r="N376">
            <v>0</v>
          </cell>
        </row>
        <row r="377">
          <cell r="N377">
            <v>5845</v>
          </cell>
        </row>
        <row r="378">
          <cell r="N378">
            <v>133723</v>
          </cell>
        </row>
        <row r="380">
          <cell r="N380">
            <v>45</v>
          </cell>
        </row>
        <row r="381">
          <cell r="Q381"/>
          <cell r="U381"/>
          <cell r="V381"/>
        </row>
        <row r="382">
          <cell r="N382">
            <v>0</v>
          </cell>
        </row>
        <row r="383">
          <cell r="N383">
            <v>0</v>
          </cell>
          <cell r="X383"/>
        </row>
        <row r="384">
          <cell r="N384">
            <v>0</v>
          </cell>
        </row>
        <row r="385">
          <cell r="N385">
            <v>0</v>
          </cell>
        </row>
        <row r="386">
          <cell r="N386">
            <v>29310</v>
          </cell>
        </row>
        <row r="387">
          <cell r="N387">
            <v>23949</v>
          </cell>
        </row>
        <row r="389">
          <cell r="N389">
            <v>0</v>
          </cell>
        </row>
        <row r="390">
          <cell r="Q390"/>
          <cell r="U390"/>
          <cell r="V390"/>
        </row>
        <row r="391">
          <cell r="N391">
            <v>0</v>
          </cell>
        </row>
        <row r="392">
          <cell r="N392">
            <v>0</v>
          </cell>
          <cell r="X392"/>
        </row>
        <row r="393">
          <cell r="N393">
            <v>0</v>
          </cell>
        </row>
        <row r="394">
          <cell r="N394">
            <v>0</v>
          </cell>
        </row>
        <row r="395">
          <cell r="N395">
            <v>0</v>
          </cell>
        </row>
        <row r="396">
          <cell r="N396">
            <v>24003</v>
          </cell>
        </row>
        <row r="407">
          <cell r="N407">
            <v>20524</v>
          </cell>
        </row>
        <row r="408">
          <cell r="Q408"/>
          <cell r="U408"/>
          <cell r="V408"/>
        </row>
        <row r="409">
          <cell r="N409">
            <v>0</v>
          </cell>
        </row>
        <row r="410">
          <cell r="R410">
            <v>4519</v>
          </cell>
          <cell r="X410"/>
        </row>
        <row r="411">
          <cell r="N411">
            <v>0</v>
          </cell>
        </row>
        <row r="412">
          <cell r="N412">
            <v>0</v>
          </cell>
        </row>
        <row r="413">
          <cell r="N413">
            <v>0</v>
          </cell>
        </row>
        <row r="414">
          <cell r="N414">
            <v>32147</v>
          </cell>
        </row>
        <row r="416">
          <cell r="N416">
            <v>25231</v>
          </cell>
        </row>
        <row r="417">
          <cell r="Q417"/>
          <cell r="U417"/>
          <cell r="V417"/>
        </row>
        <row r="418">
          <cell r="N418">
            <v>6961</v>
          </cell>
        </row>
        <row r="419">
          <cell r="T419">
            <v>3054677.6500000004</v>
          </cell>
          <cell r="W419">
            <v>47091.5</v>
          </cell>
          <cell r="X419">
            <v>97680.37000000001</v>
          </cell>
        </row>
        <row r="420">
          <cell r="N420">
            <v>491557</v>
          </cell>
        </row>
        <row r="421">
          <cell r="N421">
            <v>0</v>
          </cell>
        </row>
        <row r="422">
          <cell r="N422">
            <v>7190</v>
          </cell>
        </row>
        <row r="423">
          <cell r="N423">
            <v>900354</v>
          </cell>
        </row>
        <row r="425">
          <cell r="N425">
            <v>477</v>
          </cell>
        </row>
        <row r="426">
          <cell r="Q426"/>
          <cell r="U426"/>
          <cell r="V426"/>
        </row>
        <row r="427">
          <cell r="N427">
            <v>0</v>
          </cell>
        </row>
        <row r="428">
          <cell r="N428">
            <v>0</v>
          </cell>
          <cell r="X428"/>
        </row>
        <row r="429">
          <cell r="N429">
            <v>0</v>
          </cell>
        </row>
        <row r="430">
          <cell r="N430">
            <v>0</v>
          </cell>
        </row>
        <row r="431">
          <cell r="N431">
            <v>28074</v>
          </cell>
        </row>
        <row r="432">
          <cell r="N432">
            <v>62656</v>
          </cell>
        </row>
        <row r="434">
          <cell r="N434">
            <v>478964</v>
          </cell>
        </row>
        <row r="435">
          <cell r="Q435"/>
          <cell r="U435"/>
          <cell r="V435"/>
        </row>
        <row r="436">
          <cell r="N436">
            <v>0</v>
          </cell>
        </row>
        <row r="437">
          <cell r="N437">
            <v>117176</v>
          </cell>
          <cell r="X437"/>
        </row>
        <row r="438">
          <cell r="N438">
            <v>0</v>
          </cell>
        </row>
        <row r="439">
          <cell r="N439">
            <v>0</v>
          </cell>
        </row>
        <row r="440">
          <cell r="N440">
            <v>0</v>
          </cell>
        </row>
        <row r="441">
          <cell r="N441">
            <v>33347</v>
          </cell>
        </row>
        <row r="443">
          <cell r="N443">
            <v>1040</v>
          </cell>
        </row>
        <row r="444">
          <cell r="Q444"/>
          <cell r="U444"/>
          <cell r="V444"/>
        </row>
        <row r="445">
          <cell r="N445">
            <v>0</v>
          </cell>
        </row>
        <row r="446">
          <cell r="N446">
            <v>0</v>
          </cell>
          <cell r="X446"/>
        </row>
        <row r="447">
          <cell r="N447">
            <v>0</v>
          </cell>
        </row>
        <row r="448">
          <cell r="N448">
            <v>0</v>
          </cell>
        </row>
        <row r="449">
          <cell r="N449">
            <v>30970</v>
          </cell>
        </row>
        <row r="450">
          <cell r="N450">
            <v>167958</v>
          </cell>
        </row>
        <row r="452">
          <cell r="N452">
            <v>291</v>
          </cell>
        </row>
        <row r="453">
          <cell r="Q453"/>
          <cell r="U453"/>
          <cell r="V453"/>
        </row>
        <row r="454">
          <cell r="N454">
            <v>0</v>
          </cell>
        </row>
        <row r="455">
          <cell r="N455">
            <v>0</v>
          </cell>
          <cell r="X455"/>
        </row>
        <row r="456">
          <cell r="N456">
            <v>52571</v>
          </cell>
        </row>
        <row r="457">
          <cell r="N457">
            <v>0</v>
          </cell>
        </row>
        <row r="458">
          <cell r="N458">
            <v>19166</v>
          </cell>
        </row>
        <row r="459">
          <cell r="N459">
            <v>179606</v>
          </cell>
        </row>
        <row r="461">
          <cell r="N461">
            <v>20</v>
          </cell>
        </row>
        <row r="462">
          <cell r="Q462"/>
          <cell r="U462"/>
          <cell r="V462"/>
        </row>
        <row r="463">
          <cell r="N463">
            <v>0</v>
          </cell>
        </row>
        <row r="464">
          <cell r="N464">
            <v>0</v>
          </cell>
          <cell r="X464"/>
        </row>
        <row r="465">
          <cell r="N465">
            <v>0</v>
          </cell>
        </row>
        <row r="466">
          <cell r="N466">
            <v>0</v>
          </cell>
        </row>
        <row r="467">
          <cell r="N467">
            <v>68552</v>
          </cell>
        </row>
        <row r="468">
          <cell r="N468">
            <v>41543</v>
          </cell>
        </row>
        <row r="470">
          <cell r="N470">
            <v>0</v>
          </cell>
        </row>
        <row r="471">
          <cell r="Q471"/>
          <cell r="U471"/>
          <cell r="V471"/>
        </row>
        <row r="472">
          <cell r="N472">
            <v>0</v>
          </cell>
        </row>
        <row r="473">
          <cell r="N473">
            <v>0</v>
          </cell>
          <cell r="X473"/>
        </row>
        <row r="474">
          <cell r="N474">
            <v>0</v>
          </cell>
        </row>
        <row r="475">
          <cell r="N475">
            <v>0</v>
          </cell>
        </row>
        <row r="476">
          <cell r="N476">
            <v>0</v>
          </cell>
        </row>
        <row r="477">
          <cell r="N477">
            <v>27359</v>
          </cell>
        </row>
        <row r="488">
          <cell r="N488">
            <v>10903</v>
          </cell>
        </row>
        <row r="489">
          <cell r="Q489"/>
          <cell r="U489"/>
          <cell r="V489"/>
        </row>
        <row r="490">
          <cell r="N490">
            <v>0</v>
          </cell>
        </row>
        <row r="491">
          <cell r="N491">
            <v>2472</v>
          </cell>
          <cell r="X491"/>
        </row>
        <row r="492">
          <cell r="N492">
            <v>0</v>
          </cell>
        </row>
        <row r="493">
          <cell r="N493">
            <v>0</v>
          </cell>
        </row>
        <row r="494">
          <cell r="N494">
            <v>0</v>
          </cell>
        </row>
        <row r="495">
          <cell r="N495">
            <v>564</v>
          </cell>
        </row>
        <row r="497">
          <cell r="N497">
            <v>4989</v>
          </cell>
        </row>
        <row r="498">
          <cell r="Q498"/>
          <cell r="U498"/>
          <cell r="V498"/>
        </row>
        <row r="499">
          <cell r="N499">
            <v>125</v>
          </cell>
        </row>
        <row r="500">
          <cell r="N500">
            <v>0</v>
          </cell>
          <cell r="X500"/>
        </row>
        <row r="501">
          <cell r="N501">
            <v>23708</v>
          </cell>
        </row>
        <row r="502">
          <cell r="N502">
            <v>0</v>
          </cell>
        </row>
        <row r="503">
          <cell r="N503">
            <v>612</v>
          </cell>
        </row>
        <row r="504">
          <cell r="N504">
            <v>29558</v>
          </cell>
        </row>
        <row r="506">
          <cell r="N506">
            <v>145</v>
          </cell>
        </row>
        <row r="507">
          <cell r="Q507"/>
          <cell r="U507"/>
          <cell r="V507"/>
        </row>
        <row r="508">
          <cell r="N508">
            <v>0</v>
          </cell>
        </row>
        <row r="509">
          <cell r="N509">
            <v>0</v>
          </cell>
          <cell r="X509"/>
        </row>
        <row r="510">
          <cell r="N510">
            <v>0</v>
          </cell>
        </row>
        <row r="511">
          <cell r="N511">
            <v>0</v>
          </cell>
        </row>
        <row r="512">
          <cell r="N512">
            <v>30692</v>
          </cell>
        </row>
        <row r="513">
          <cell r="N513">
            <v>52033</v>
          </cell>
        </row>
        <row r="515">
          <cell r="N515">
            <v>395393</v>
          </cell>
        </row>
        <row r="516">
          <cell r="Q516"/>
          <cell r="U516"/>
          <cell r="V516"/>
        </row>
        <row r="517">
          <cell r="N517">
            <v>0</v>
          </cell>
        </row>
        <row r="518">
          <cell r="N518">
            <v>66938</v>
          </cell>
          <cell r="X518"/>
        </row>
        <row r="519">
          <cell r="N519">
            <v>0</v>
          </cell>
        </row>
        <row r="520">
          <cell r="N520">
            <v>0</v>
          </cell>
        </row>
        <row r="521">
          <cell r="N521">
            <v>0</v>
          </cell>
        </row>
        <row r="522">
          <cell r="N522">
            <v>626</v>
          </cell>
        </row>
        <row r="524">
          <cell r="N524">
            <v>118</v>
          </cell>
        </row>
        <row r="525">
          <cell r="Q525"/>
          <cell r="U525"/>
          <cell r="V525"/>
        </row>
        <row r="526">
          <cell r="N526">
            <v>0</v>
          </cell>
        </row>
        <row r="527">
          <cell r="N527">
            <v>0</v>
          </cell>
          <cell r="X527"/>
        </row>
        <row r="528">
          <cell r="N528">
            <v>0</v>
          </cell>
        </row>
        <row r="529">
          <cell r="N529">
            <v>0</v>
          </cell>
        </row>
        <row r="530">
          <cell r="N530">
            <v>26048</v>
          </cell>
        </row>
        <row r="531">
          <cell r="N531">
            <v>129333</v>
          </cell>
        </row>
        <row r="533">
          <cell r="N533">
            <v>520</v>
          </cell>
        </row>
        <row r="534">
          <cell r="Q534"/>
          <cell r="U534"/>
          <cell r="V534"/>
        </row>
        <row r="535">
          <cell r="N535">
            <v>0</v>
          </cell>
        </row>
        <row r="536">
          <cell r="N536">
            <v>0</v>
          </cell>
          <cell r="X536"/>
        </row>
        <row r="537">
          <cell r="N537">
            <v>74707</v>
          </cell>
        </row>
        <row r="538">
          <cell r="N538">
            <v>0</v>
          </cell>
        </row>
        <row r="539">
          <cell r="N539">
            <v>17614</v>
          </cell>
        </row>
        <row r="540">
          <cell r="N540">
            <v>352435</v>
          </cell>
        </row>
        <row r="542">
          <cell r="N542">
            <v>10</v>
          </cell>
        </row>
        <row r="543">
          <cell r="Q543"/>
          <cell r="U543"/>
          <cell r="V543"/>
        </row>
        <row r="544">
          <cell r="N544">
            <v>0</v>
          </cell>
        </row>
        <row r="545">
          <cell r="N545">
            <v>0</v>
          </cell>
          <cell r="X545"/>
        </row>
        <row r="546">
          <cell r="N546">
            <v>0</v>
          </cell>
        </row>
        <row r="547">
          <cell r="N547">
            <v>0</v>
          </cell>
        </row>
        <row r="548">
          <cell r="N548">
            <v>64620</v>
          </cell>
        </row>
        <row r="549">
          <cell r="N549">
            <v>23081</v>
          </cell>
        </row>
        <row r="551">
          <cell r="N551">
            <v>0</v>
          </cell>
        </row>
        <row r="552">
          <cell r="Q552"/>
          <cell r="U552"/>
          <cell r="V552"/>
        </row>
        <row r="553">
          <cell r="N553">
            <v>0</v>
          </cell>
        </row>
        <row r="554">
          <cell r="N554">
            <v>0</v>
          </cell>
          <cell r="X554"/>
        </row>
        <row r="555">
          <cell r="N555">
            <v>0</v>
          </cell>
        </row>
        <row r="556">
          <cell r="N556">
            <v>0</v>
          </cell>
        </row>
        <row r="557">
          <cell r="N557">
            <v>0</v>
          </cell>
        </row>
        <row r="558">
          <cell r="N558">
            <v>75</v>
          </cell>
        </row>
      </sheetData>
      <sheetData sheetId="3"/>
      <sheetData sheetId="4"/>
      <sheetData sheetId="5">
        <row r="16">
          <cell r="C16">
            <v>23.309100000000001</v>
          </cell>
        </row>
        <row r="17">
          <cell r="C17">
            <v>1.6005</v>
          </cell>
        </row>
      </sheetData>
      <sheetData sheetId="6">
        <row r="6">
          <cell r="C6"/>
          <cell r="D6"/>
          <cell r="H6"/>
          <cell r="I6">
            <v>6305.5470000000005</v>
          </cell>
        </row>
        <row r="7">
          <cell r="C7"/>
          <cell r="D7"/>
          <cell r="H7"/>
          <cell r="I7">
            <v>4311</v>
          </cell>
        </row>
        <row r="8">
          <cell r="C8"/>
          <cell r="D8">
            <v>0</v>
          </cell>
          <cell r="H8"/>
          <cell r="I8"/>
        </row>
        <row r="9">
          <cell r="C9"/>
          <cell r="D9">
            <v>0</v>
          </cell>
          <cell r="H9"/>
          <cell r="I9"/>
        </row>
        <row r="10">
          <cell r="C10">
            <v>1203.5218</v>
          </cell>
          <cell r="D10">
            <v>5319.9498000000003</v>
          </cell>
          <cell r="H10">
            <v>409.77819999999997</v>
          </cell>
          <cell r="I10">
            <v>1811.3502000000001</v>
          </cell>
        </row>
        <row r="11">
          <cell r="C11">
            <v>790.76</v>
          </cell>
          <cell r="D11">
            <v>13022.175999999999</v>
          </cell>
          <cell r="H11">
            <v>269.24</v>
          </cell>
          <cell r="I11">
            <v>4433.8239999999996</v>
          </cell>
        </row>
      </sheetData>
      <sheetData sheetId="7">
        <row r="6">
          <cell r="H6">
            <v>1577</v>
          </cell>
        </row>
        <row r="7">
          <cell r="H7">
            <v>11409.5</v>
          </cell>
        </row>
        <row r="8">
          <cell r="H8">
            <v>4389</v>
          </cell>
        </row>
        <row r="9">
          <cell r="H9">
            <v>10079.5</v>
          </cell>
        </row>
        <row r="10">
          <cell r="H10">
            <v>13879.5</v>
          </cell>
        </row>
        <row r="11">
          <cell r="H11">
            <v>16710.5</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patrik.ekheimer@lansstyrelsen.se" TargetMode="External"/><Relationship Id="rId1" Type="http://schemas.openxmlformats.org/officeDocument/2006/relationships/hyperlink" Target="mailto:ronja.englund@wsp.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3"/>
  <sheetViews>
    <sheetView zoomScale="79" workbookViewId="0">
      <selection activeCell="C4" sqref="C4"/>
    </sheetView>
  </sheetViews>
  <sheetFormatPr defaultRowHeight="15.6"/>
  <cols>
    <col min="2" max="2" width="38.69921875" bestFit="1" customWidth="1"/>
    <col min="3" max="3" width="50" customWidth="1"/>
    <col min="5" max="5" width="85.3984375" customWidth="1"/>
  </cols>
  <sheetData>
    <row r="1" spans="2:5" ht="16.2" thickBot="1">
      <c r="C1" s="90"/>
    </row>
    <row r="2" spans="2:5">
      <c r="B2" s="91" t="s">
        <v>79</v>
      </c>
      <c r="C2" s="92">
        <v>44663</v>
      </c>
    </row>
    <row r="3" spans="2:5">
      <c r="B3" s="93" t="s">
        <v>80</v>
      </c>
      <c r="C3" s="215">
        <v>44728</v>
      </c>
    </row>
    <row r="4" spans="2:5">
      <c r="B4" s="94" t="s">
        <v>81</v>
      </c>
      <c r="C4" s="95" t="s">
        <v>88</v>
      </c>
    </row>
    <row r="5" spans="2:5">
      <c r="B5" s="94" t="s">
        <v>82</v>
      </c>
      <c r="C5" s="96" t="s">
        <v>83</v>
      </c>
    </row>
    <row r="6" spans="2:5">
      <c r="B6" s="93" t="s">
        <v>84</v>
      </c>
      <c r="C6" s="105" t="s">
        <v>86</v>
      </c>
    </row>
    <row r="7" spans="2:5" ht="16.2" thickBot="1">
      <c r="B7" s="97" t="s">
        <v>82</v>
      </c>
      <c r="C7" s="106" t="s">
        <v>87</v>
      </c>
    </row>
    <row r="10" spans="2:5" ht="16.2" thickBot="1"/>
    <row r="11" spans="2:5" ht="155.25" customHeight="1">
      <c r="B11" s="217" t="s">
        <v>112</v>
      </c>
      <c r="C11" s="218"/>
      <c r="E11" s="219" t="s">
        <v>97</v>
      </c>
    </row>
    <row r="12" spans="2:5">
      <c r="B12" s="98"/>
      <c r="C12" s="99"/>
      <c r="E12" s="220"/>
    </row>
    <row r="13" spans="2:5">
      <c r="B13" s="100"/>
      <c r="C13" s="99"/>
      <c r="E13" s="220"/>
    </row>
    <row r="14" spans="2:5" ht="16.2" thickBot="1">
      <c r="B14" s="101"/>
      <c r="C14" s="102"/>
      <c r="E14" s="220"/>
    </row>
    <row r="15" spans="2:5">
      <c r="E15" s="220"/>
    </row>
    <row r="16" spans="2:5" ht="16.2" thickBot="1">
      <c r="B16" s="103"/>
      <c r="E16" s="220"/>
    </row>
    <row r="17" spans="2:5" ht="144" customHeight="1" thickBot="1">
      <c r="B17" s="222" t="s">
        <v>85</v>
      </c>
      <c r="C17" s="223"/>
      <c r="E17" s="220"/>
    </row>
    <row r="18" spans="2:5">
      <c r="B18" s="104"/>
      <c r="E18" s="220"/>
    </row>
    <row r="19" spans="2:5">
      <c r="E19" s="220"/>
    </row>
    <row r="20" spans="2:5">
      <c r="E20" s="220"/>
    </row>
    <row r="21" spans="2:5">
      <c r="E21" s="220"/>
    </row>
    <row r="22" spans="2:5">
      <c r="E22" s="220"/>
    </row>
    <row r="23" spans="2:5" ht="16.2" thickBot="1">
      <c r="E23" s="221"/>
    </row>
  </sheetData>
  <mergeCells count="3">
    <mergeCell ref="B11:C11"/>
    <mergeCell ref="E11:E23"/>
    <mergeCell ref="B17:C17"/>
  </mergeCells>
  <hyperlinks>
    <hyperlink ref="C5" r:id="rId1" xr:uid="{00000000-0004-0000-0000-000000000000}"/>
    <hyperlink ref="C7"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AU77"/>
  <sheetViews>
    <sheetView topLeftCell="A7" zoomScale="75" zoomScaleNormal="60" workbookViewId="0">
      <selection activeCell="B59" sqref="B59"/>
    </sheetView>
  </sheetViews>
  <sheetFormatPr defaultColWidth="8.59765625" defaultRowHeight="14.4"/>
  <cols>
    <col min="1" max="1" width="49.5" style="10" customWidth="1"/>
    <col min="2" max="2" width="20.09765625" style="49" customWidth="1"/>
    <col min="3" max="3" width="17.59765625" style="10" customWidth="1"/>
    <col min="4" max="12" width="17.59765625" style="49" customWidth="1"/>
    <col min="13" max="16" width="17.59765625" style="10" customWidth="1"/>
    <col min="17" max="17" width="18" style="10" customWidth="1"/>
    <col min="18" max="20" width="17.59765625" style="10" customWidth="1"/>
    <col min="21" max="16384" width="8.59765625" style="10"/>
  </cols>
  <sheetData>
    <row r="1" spans="1:34" ht="18">
      <c r="A1" s="1" t="s">
        <v>0</v>
      </c>
      <c r="Q1" s="2"/>
      <c r="R1" s="2"/>
      <c r="S1" s="2"/>
      <c r="T1" s="2"/>
    </row>
    <row r="2" spans="1:34" ht="15.6">
      <c r="A2" s="75" t="s">
        <v>65</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1"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5"/>
      <c r="O4" s="26"/>
      <c r="P4" s="78" t="s">
        <v>60</v>
      </c>
      <c r="Q4" s="28"/>
      <c r="AG4" s="28"/>
      <c r="AH4" s="28"/>
    </row>
    <row r="5" spans="1:34" ht="15.6">
      <c r="A5" s="3" t="s">
        <v>51</v>
      </c>
      <c r="B5" s="85"/>
      <c r="C5" s="190">
        <f>SUM(Falkenberg:Varberg!C5)</f>
        <v>58045</v>
      </c>
      <c r="D5" s="85">
        <f>SUM(Falkenberg:Varberg!D5)</f>
        <v>0</v>
      </c>
      <c r="E5" s="85">
        <f>SUM(Falkenberg:Varberg!E5)</f>
        <v>0</v>
      </c>
      <c r="F5" s="85">
        <f>SUM(Falkenberg:Varberg!F5)</f>
        <v>0</v>
      </c>
      <c r="G5" s="85">
        <f>SUM(Falkenberg:Varberg!G5)</f>
        <v>0</v>
      </c>
      <c r="H5" s="85">
        <f>SUM(Falkenberg:Varberg!H5)</f>
        <v>0</v>
      </c>
      <c r="I5" s="85">
        <f>SUM(Falkenberg:Varberg!I5)</f>
        <v>0</v>
      </c>
      <c r="J5" s="85">
        <f>SUM(Falkenberg:Varberg!J5)</f>
        <v>0</v>
      </c>
      <c r="K5" s="85">
        <f>SUM(Falkenberg:Varberg!K5)</f>
        <v>0</v>
      </c>
      <c r="L5" s="85">
        <f>SUM(Falkenberg:Varberg!L5)</f>
        <v>0</v>
      </c>
      <c r="M5" s="85">
        <f>SUM(Falkenberg:Varberg!M5)</f>
        <v>0</v>
      </c>
      <c r="N5" s="85">
        <f>SUM(Falkenberg:Varberg!N5)</f>
        <v>0</v>
      </c>
      <c r="O5" s="85">
        <f>SUM(Falkenberg:Varberg!O5)</f>
        <v>0</v>
      </c>
      <c r="P5" s="85">
        <f>SUM(Falkenberg:Varberg!P5)</f>
        <v>0</v>
      </c>
      <c r="Q5" s="50"/>
      <c r="AG5" s="50"/>
      <c r="AH5" s="50"/>
    </row>
    <row r="6" spans="1:34" ht="15.6">
      <c r="A6" s="3" t="s">
        <v>75</v>
      </c>
      <c r="B6" s="85"/>
      <c r="C6" s="85">
        <f>SUM(Falkenberg:Varberg!C6)</f>
        <v>864928</v>
      </c>
      <c r="D6" s="85">
        <f>SUM(Falkenberg:Varberg!D6)</f>
        <v>0</v>
      </c>
      <c r="E6" s="85">
        <f>SUM(Falkenberg:Varberg!E6)</f>
        <v>0</v>
      </c>
      <c r="F6" s="85">
        <f>SUM(Falkenberg:Varberg!F6)</f>
        <v>0</v>
      </c>
      <c r="G6" s="85">
        <f>SUM(Falkenberg:Varberg!G6)</f>
        <v>0</v>
      </c>
      <c r="H6" s="85">
        <f>SUM(Falkenberg:Varberg!H6)</f>
        <v>0</v>
      </c>
      <c r="I6" s="85">
        <f>SUM(Falkenberg:Varberg!I6)</f>
        <v>0</v>
      </c>
      <c r="J6" s="85">
        <f>SUM(Falkenberg:Varberg!J6)</f>
        <v>0</v>
      </c>
      <c r="K6" s="85">
        <f>SUM(Falkenberg:Varberg!K6)</f>
        <v>0</v>
      </c>
      <c r="L6" s="85">
        <f>SUM(Falkenberg:Varberg!L6)</f>
        <v>0</v>
      </c>
      <c r="M6" s="85">
        <f>SUM(Falkenberg:Varberg!M6)</f>
        <v>0</v>
      </c>
      <c r="N6" s="85">
        <f>SUM(Falkenberg:Varberg!N6)</f>
        <v>0</v>
      </c>
      <c r="O6" s="85">
        <f>SUM(Falkenberg:Varberg!O6)</f>
        <v>0</v>
      </c>
      <c r="P6" s="85">
        <f>SUM(Falkenberg:Varberg!P6)</f>
        <v>0</v>
      </c>
      <c r="Q6" s="50"/>
      <c r="AG6" s="50"/>
      <c r="AH6" s="50"/>
    </row>
    <row r="7" spans="1:34" ht="15.6">
      <c r="A7" s="3" t="s">
        <v>17</v>
      </c>
      <c r="B7" s="85"/>
      <c r="C7" s="85">
        <f>SUM(Falkenberg:Varberg!C7)</f>
        <v>62355</v>
      </c>
      <c r="D7" s="85">
        <f>SUM(Falkenberg:Varberg!D7)</f>
        <v>0</v>
      </c>
      <c r="E7" s="85">
        <f>SUM(Falkenberg:Varberg!E7)</f>
        <v>0</v>
      </c>
      <c r="F7" s="85">
        <f>SUM(Falkenberg:Varberg!F7)</f>
        <v>0</v>
      </c>
      <c r="G7" s="85">
        <f>SUM(Falkenberg:Varberg!G7)</f>
        <v>0</v>
      </c>
      <c r="H7" s="85">
        <f>SUM(Falkenberg:Varberg!H7)</f>
        <v>0</v>
      </c>
      <c r="I7" s="85">
        <f>SUM(Falkenberg:Varberg!I7)</f>
        <v>0</v>
      </c>
      <c r="J7" s="85">
        <f>SUM(Falkenberg:Varberg!J7)</f>
        <v>0</v>
      </c>
      <c r="K7" s="85">
        <f>SUM(Falkenberg:Varberg!K7)</f>
        <v>0</v>
      </c>
      <c r="L7" s="85">
        <f>SUM(Falkenberg:Varberg!L7)</f>
        <v>0</v>
      </c>
      <c r="M7" s="85">
        <f>SUM(Falkenberg:Varberg!M7)</f>
        <v>0</v>
      </c>
      <c r="N7" s="85">
        <f>SUM(Falkenberg:Varberg!N7)</f>
        <v>0</v>
      </c>
      <c r="O7" s="85">
        <f>SUM(Falkenberg:Varberg!O7)</f>
        <v>0</v>
      </c>
      <c r="P7" s="85">
        <f>SUM(Falkenberg:Varberg!P7)</f>
        <v>0</v>
      </c>
      <c r="Q7" s="50"/>
      <c r="AG7" s="50"/>
      <c r="AH7" s="50"/>
    </row>
    <row r="8" spans="1:34" ht="15.6">
      <c r="A8" s="3" t="s">
        <v>10</v>
      </c>
      <c r="B8" s="85"/>
      <c r="C8" s="85">
        <f>SUM(Falkenberg:Varberg!C8)</f>
        <v>16655877</v>
      </c>
      <c r="D8" s="85">
        <f>SUM(Falkenberg:Varberg!D8)</f>
        <v>19849</v>
      </c>
      <c r="E8" s="85">
        <f>SUM(Falkenberg:Varberg!E8)</f>
        <v>0</v>
      </c>
      <c r="F8" s="85">
        <f>SUM(Falkenberg:Varberg!F8)</f>
        <v>0</v>
      </c>
      <c r="G8" s="85">
        <f>SUM(Falkenberg:Varberg!G8)</f>
        <v>0</v>
      </c>
      <c r="H8" s="85">
        <f>SUM(Falkenberg:Varberg!H8)</f>
        <v>0</v>
      </c>
      <c r="I8" s="85">
        <f>SUM(Falkenberg:Varberg!I8)</f>
        <v>0</v>
      </c>
      <c r="J8" s="85">
        <f>SUM(Falkenberg:Varberg!J8)</f>
        <v>0</v>
      </c>
      <c r="K8" s="85">
        <f>SUM(Falkenberg:Varberg!K8)</f>
        <v>0</v>
      </c>
      <c r="L8" s="85">
        <f>SUM(Falkenberg:Varberg!L8)</f>
        <v>0</v>
      </c>
      <c r="M8" s="85">
        <f>SUM(Falkenberg:Varberg!M8)</f>
        <v>0</v>
      </c>
      <c r="N8" s="85">
        <f>SUM(Falkenberg:Varberg!N8)</f>
        <v>0</v>
      </c>
      <c r="O8" s="85">
        <f>SUM(Falkenberg:Varberg!O8)</f>
        <v>0</v>
      </c>
      <c r="P8" s="85">
        <f>SUM(Falkenberg:Varberg!P8)</f>
        <v>19849</v>
      </c>
      <c r="Q8" s="50"/>
      <c r="AG8" s="50"/>
      <c r="AH8" s="50"/>
    </row>
    <row r="9" spans="1:34" ht="15.6">
      <c r="A9" s="3" t="s">
        <v>11</v>
      </c>
      <c r="B9" s="85"/>
      <c r="C9" s="85">
        <f>SUM(Falkenberg:Varberg!C9)</f>
        <v>729068.1443298969</v>
      </c>
      <c r="D9" s="85">
        <f>SUM(Falkenberg:Varberg!D9)</f>
        <v>0</v>
      </c>
      <c r="E9" s="85">
        <f>SUM(Falkenberg:Varberg!E9)</f>
        <v>0</v>
      </c>
      <c r="F9" s="85">
        <f>SUM(Falkenberg:Varberg!F9)</f>
        <v>0</v>
      </c>
      <c r="G9" s="85">
        <f>SUM(Falkenberg:Varberg!G9)</f>
        <v>0</v>
      </c>
      <c r="H9" s="85">
        <f>SUM(Falkenberg:Varberg!H9)</f>
        <v>0</v>
      </c>
      <c r="I9" s="85">
        <f>SUM(Falkenberg:Varberg!I9)</f>
        <v>0</v>
      </c>
      <c r="J9" s="85">
        <f>SUM(Falkenberg:Varberg!J9)</f>
        <v>0</v>
      </c>
      <c r="K9" s="85">
        <f>SUM(Falkenberg:Varberg!K9)</f>
        <v>0</v>
      </c>
      <c r="L9" s="85">
        <f>SUM(Falkenberg:Varberg!L9)</f>
        <v>0</v>
      </c>
      <c r="M9" s="85">
        <f>SUM(Falkenberg:Varberg!M9)</f>
        <v>0</v>
      </c>
      <c r="N9" s="85">
        <f>SUM(Falkenberg:Varberg!N9)</f>
        <v>0</v>
      </c>
      <c r="O9" s="85">
        <f>SUM(Falkenberg:Varberg!O9)</f>
        <v>0</v>
      </c>
      <c r="P9" s="85">
        <f>SUM(Falkenberg:Varberg!P9)</f>
        <v>0</v>
      </c>
      <c r="Q9" s="50"/>
      <c r="AG9" s="50"/>
      <c r="AH9" s="50"/>
    </row>
    <row r="10" spans="1:34" ht="15.6">
      <c r="A10" s="3" t="s">
        <v>12</v>
      </c>
      <c r="B10" s="85"/>
      <c r="C10" s="85">
        <f>SUM(Falkenberg:Varberg!C10)</f>
        <v>1304250.8556701031</v>
      </c>
      <c r="D10" s="85">
        <f>SUM(Falkenberg:Varberg!D10)</f>
        <v>0</v>
      </c>
      <c r="E10" s="85">
        <f>SUM(Falkenberg:Varberg!E10)</f>
        <v>0</v>
      </c>
      <c r="F10" s="85">
        <f>SUM(Falkenberg:Varberg!F10)</f>
        <v>0</v>
      </c>
      <c r="G10" s="85">
        <f>SUM(Falkenberg:Varberg!G10)</f>
        <v>0</v>
      </c>
      <c r="H10" s="85">
        <f>SUM(Falkenberg:Varberg!H10)</f>
        <v>0</v>
      </c>
      <c r="I10" s="85">
        <f>SUM(Falkenberg:Varberg!I10)</f>
        <v>0</v>
      </c>
      <c r="J10" s="85">
        <f>SUM(Falkenberg:Varberg!J10)</f>
        <v>0</v>
      </c>
      <c r="K10" s="85">
        <f>SUM(Falkenberg:Varberg!K10)</f>
        <v>0</v>
      </c>
      <c r="L10" s="85">
        <f>SUM(Falkenberg:Varberg!L10)</f>
        <v>0</v>
      </c>
      <c r="M10" s="85">
        <f>SUM(Falkenberg:Varberg!M10)</f>
        <v>0</v>
      </c>
      <c r="N10" s="85">
        <f>SUM(Falkenberg:Varberg!N10)</f>
        <v>0</v>
      </c>
      <c r="O10" s="85">
        <f>SUM(Falkenberg:Varberg!O10)</f>
        <v>0</v>
      </c>
      <c r="P10" s="85">
        <f>SUM(Falkenberg:Varberg!P10)</f>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SUM(Falkenberg:Varberg!C11)</f>
        <v>19674524</v>
      </c>
      <c r="D11" s="85">
        <f>SUM(Falkenberg:Varberg!D11)</f>
        <v>19849</v>
      </c>
      <c r="E11" s="85">
        <f>SUM(Falkenberg:Varberg!E11)</f>
        <v>0</v>
      </c>
      <c r="F11" s="85">
        <f>SUM(Falkenberg:Varberg!F11)</f>
        <v>0</v>
      </c>
      <c r="G11" s="85">
        <f>SUM(Falkenberg:Varberg!G11)</f>
        <v>0</v>
      </c>
      <c r="H11" s="85">
        <f>SUM(Falkenberg:Varberg!H11)</f>
        <v>0</v>
      </c>
      <c r="I11" s="85">
        <f>SUM(Falkenberg:Varberg!I11)</f>
        <v>0</v>
      </c>
      <c r="J11" s="85">
        <f>SUM(Falkenberg:Varberg!J11)</f>
        <v>0</v>
      </c>
      <c r="K11" s="85">
        <f>SUM(Falkenberg:Varberg!K11)</f>
        <v>0</v>
      </c>
      <c r="L11" s="85">
        <f>SUM(Falkenberg:Varberg!L11)</f>
        <v>0</v>
      </c>
      <c r="M11" s="85">
        <f>SUM(Falkenberg:Varberg!M11)</f>
        <v>0</v>
      </c>
      <c r="N11" s="85">
        <f>SUM(Falkenberg:Varberg!N11)</f>
        <v>0</v>
      </c>
      <c r="O11" s="85">
        <f>SUM(Falkenberg:Varberg!O11)</f>
        <v>0</v>
      </c>
      <c r="P11" s="85">
        <f>SUM(Falkenberg:Varberg!P11)</f>
        <v>19849</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56"/>
      <c r="C13" s="56"/>
      <c r="D13" s="56"/>
      <c r="E13" s="56"/>
      <c r="F13" s="56"/>
      <c r="G13" s="56"/>
      <c r="H13" s="56"/>
      <c r="I13" s="56"/>
      <c r="J13" s="56"/>
      <c r="K13" s="56"/>
      <c r="L13" s="56"/>
      <c r="M13" s="56"/>
      <c r="N13" s="56"/>
      <c r="O13" s="56"/>
      <c r="P13" s="56"/>
      <c r="Q13" s="2"/>
      <c r="R13" s="2"/>
      <c r="S13" s="2"/>
      <c r="T13" s="2"/>
    </row>
    <row r="14" spans="1:34" ht="18">
      <c r="A14" s="1" t="s">
        <v>14</v>
      </c>
      <c r="B14" s="5"/>
      <c r="C14" s="56"/>
      <c r="D14" s="5"/>
      <c r="E14" s="5"/>
      <c r="F14" s="5"/>
      <c r="G14" s="5"/>
      <c r="H14" s="5"/>
      <c r="I14" s="5"/>
      <c r="J14" s="56"/>
      <c r="K14" s="56"/>
      <c r="L14" s="56"/>
      <c r="M14" s="56"/>
      <c r="N14" s="56"/>
      <c r="O14" s="56"/>
      <c r="P14" s="5"/>
      <c r="Q14" s="2"/>
      <c r="R14" s="2"/>
      <c r="S14" s="2"/>
      <c r="T14" s="2"/>
    </row>
    <row r="15" spans="1:34" ht="15.6">
      <c r="A15" s="75" t="str">
        <f>A2</f>
        <v>Hallands län</v>
      </c>
      <c r="B15" s="56"/>
      <c r="C15" s="56"/>
      <c r="D15" s="56"/>
      <c r="E15" s="56"/>
      <c r="F15" s="56"/>
      <c r="G15" s="56"/>
      <c r="H15" s="56"/>
      <c r="I15" s="56"/>
      <c r="J15" s="56"/>
      <c r="K15" s="56"/>
      <c r="L15" s="56"/>
      <c r="M15" s="56"/>
      <c r="N15" s="56"/>
      <c r="O15" s="56"/>
      <c r="P15" s="56"/>
      <c r="Q15" s="2"/>
      <c r="R15" s="2"/>
      <c r="S15" s="2"/>
      <c r="T15" s="2"/>
    </row>
    <row r="16" spans="1:34" ht="28.8">
      <c r="A16" s="4">
        <v>2020</v>
      </c>
      <c r="B16" s="51" t="s">
        <v>15</v>
      </c>
      <c r="C16" s="63" t="s">
        <v>8</v>
      </c>
      <c r="D16" s="51" t="s">
        <v>30</v>
      </c>
      <c r="E16" s="51" t="s">
        <v>2</v>
      </c>
      <c r="F16" s="52" t="s">
        <v>3</v>
      </c>
      <c r="G16" s="51" t="s">
        <v>16</v>
      </c>
      <c r="H16" s="51" t="s">
        <v>50</v>
      </c>
      <c r="I16" s="52" t="s">
        <v>5</v>
      </c>
      <c r="J16" s="51" t="s">
        <v>4</v>
      </c>
      <c r="K16" s="51" t="s">
        <v>6</v>
      </c>
      <c r="L16" s="51" t="s">
        <v>7</v>
      </c>
      <c r="M16" s="51" t="s">
        <v>91</v>
      </c>
      <c r="N16" s="51" t="s">
        <v>62</v>
      </c>
      <c r="O16" s="52" t="s">
        <v>62</v>
      </c>
      <c r="P16" s="54" t="s">
        <v>9</v>
      </c>
      <c r="Q16" s="50"/>
      <c r="AG16" s="50"/>
      <c r="AH16" s="50"/>
    </row>
    <row r="17" spans="1:34" s="27" customFormat="1" ht="10.199999999999999">
      <c r="A17" s="77" t="s">
        <v>54</v>
      </c>
      <c r="B17" s="76" t="s">
        <v>57</v>
      </c>
      <c r="C17" s="46"/>
      <c r="D17" s="76" t="s">
        <v>53</v>
      </c>
      <c r="E17" s="25"/>
      <c r="F17" s="76" t="s">
        <v>55</v>
      </c>
      <c r="G17" s="25"/>
      <c r="H17" s="25"/>
      <c r="I17" s="76" t="s">
        <v>56</v>
      </c>
      <c r="J17" s="25"/>
      <c r="K17" s="25"/>
      <c r="L17" s="25"/>
      <c r="M17" s="25"/>
      <c r="N17" s="25"/>
      <c r="O17" s="26"/>
      <c r="P17" s="78" t="s">
        <v>60</v>
      </c>
      <c r="Q17" s="28"/>
      <c r="AG17" s="28"/>
      <c r="AH17" s="28"/>
    </row>
    <row r="18" spans="1:34" ht="15.6">
      <c r="A18" s="3" t="s">
        <v>17</v>
      </c>
      <c r="B18" s="190">
        <f>SUM(Falkenberg:Varberg!B18)</f>
        <v>562557</v>
      </c>
      <c r="C18" s="85">
        <f>SUM(Falkenberg:Varberg!C18)</f>
        <v>0</v>
      </c>
      <c r="D18" s="85">
        <f>SUM(Falkenberg:Varberg!D18)</f>
        <v>2847</v>
      </c>
      <c r="E18" s="85">
        <f>SUM(Falkenberg:Varberg!E18)</f>
        <v>0</v>
      </c>
      <c r="F18" s="85">
        <f>SUM(Falkenberg:Varberg!F18)</f>
        <v>0</v>
      </c>
      <c r="G18" s="85">
        <f>SUM(Falkenberg:Varberg!G18)</f>
        <v>0</v>
      </c>
      <c r="H18" s="190">
        <f>SUM(Falkenberg:Varberg!H18)</f>
        <v>159196</v>
      </c>
      <c r="I18" s="85">
        <f>SUM(Falkenberg:Varberg!I18)</f>
        <v>14015</v>
      </c>
      <c r="J18" s="85">
        <f>SUM(Falkenberg:Varberg!J18)</f>
        <v>0</v>
      </c>
      <c r="K18" s="85">
        <f>SUM(Falkenberg:Varberg!K18)</f>
        <v>0</v>
      </c>
      <c r="L18" s="85">
        <f>SUM(Falkenberg:Varberg!L18)</f>
        <v>484520</v>
      </c>
      <c r="M18" s="85">
        <f>SUM(Falkenberg:Varberg!M18)</f>
        <v>0</v>
      </c>
      <c r="N18" s="85">
        <f>SUM(Falkenberg:Varberg!N18)</f>
        <v>0</v>
      </c>
      <c r="O18" s="85">
        <f>SUM(Falkenberg:Varberg!O18)</f>
        <v>0</v>
      </c>
      <c r="P18" s="190">
        <f>SUM(Falkenberg:Varberg!P18)</f>
        <v>660578</v>
      </c>
      <c r="Q18" s="2"/>
      <c r="R18" s="2"/>
      <c r="S18" s="2"/>
      <c r="T18" s="2"/>
    </row>
    <row r="19" spans="1:34" ht="15.6">
      <c r="A19" s="3" t="s">
        <v>18</v>
      </c>
      <c r="B19" s="190">
        <f>SUM(Falkenberg:Varberg!B19)</f>
        <v>291307</v>
      </c>
      <c r="C19" s="85">
        <f>SUM(Falkenberg:Varberg!C19)</f>
        <v>0</v>
      </c>
      <c r="D19" s="190">
        <f>SUM(Falkenberg:Varberg!D19)</f>
        <v>1261</v>
      </c>
      <c r="E19" s="85">
        <f>SUM(Falkenberg:Varberg!E19)</f>
        <v>0</v>
      </c>
      <c r="F19" s="85">
        <f>SUM(Falkenberg:Varberg!F19)</f>
        <v>0</v>
      </c>
      <c r="G19" s="85">
        <f>SUM(Falkenberg:Varberg!G19)</f>
        <v>2535</v>
      </c>
      <c r="H19" s="190">
        <f>SUM(Falkenberg:Varberg!H19)</f>
        <v>276683</v>
      </c>
      <c r="I19" s="85">
        <f>SUM(Falkenberg:Varberg!I19)</f>
        <v>6965</v>
      </c>
      <c r="J19" s="85">
        <f>SUM(Falkenberg:Varberg!J19)</f>
        <v>0</v>
      </c>
      <c r="K19" s="85">
        <f>SUM(Falkenberg:Varberg!K19)</f>
        <v>0</v>
      </c>
      <c r="L19" s="85">
        <f>SUM(Falkenberg:Varberg!L19)</f>
        <v>0</v>
      </c>
      <c r="M19" s="190">
        <f>SUM(Falkenberg:Varberg!M19)</f>
        <v>1997</v>
      </c>
      <c r="N19" s="85">
        <f>SUM(Falkenberg:Varberg!N19)</f>
        <v>0</v>
      </c>
      <c r="O19" s="85">
        <f>SUM(Falkenberg:Varberg!O19)</f>
        <v>0</v>
      </c>
      <c r="P19" s="190">
        <f>SUM(Falkenberg:Varberg!P19)</f>
        <v>289441</v>
      </c>
      <c r="Q19" s="2"/>
      <c r="R19" s="2"/>
      <c r="S19" s="2"/>
      <c r="T19" s="2"/>
    </row>
    <row r="20" spans="1:34" ht="15.6">
      <c r="A20" s="3" t="s">
        <v>19</v>
      </c>
      <c r="B20" s="85">
        <f>SUM(Falkenberg:Varberg!B20)</f>
        <v>149</v>
      </c>
      <c r="C20" s="85">
        <f>SUM(Falkenberg:Varberg!C20)</f>
        <v>151.23499999999999</v>
      </c>
      <c r="D20" s="85">
        <f>SUM(Falkenberg:Varberg!D20)</f>
        <v>0</v>
      </c>
      <c r="E20" s="85">
        <f>SUM(Falkenberg:Varberg!E20)</f>
        <v>0</v>
      </c>
      <c r="F20" s="85">
        <f>SUM(Falkenberg:Varberg!F20)</f>
        <v>0</v>
      </c>
      <c r="G20" s="85">
        <f>SUM(Falkenberg:Varberg!G20)</f>
        <v>0</v>
      </c>
      <c r="H20" s="85">
        <f>SUM(Falkenberg:Varberg!H20)</f>
        <v>0</v>
      </c>
      <c r="I20" s="85">
        <f>SUM(Falkenberg:Varberg!I20)</f>
        <v>0</v>
      </c>
      <c r="J20" s="85">
        <f>SUM(Falkenberg:Varberg!J20)</f>
        <v>0</v>
      </c>
      <c r="K20" s="85">
        <f>SUM(Falkenberg:Varberg!K20)</f>
        <v>0</v>
      </c>
      <c r="L20" s="85">
        <f>SUM(Falkenberg:Varberg!L20)</f>
        <v>0</v>
      </c>
      <c r="M20" s="85">
        <f>SUM(Falkenberg:Varberg!M20)</f>
        <v>0</v>
      </c>
      <c r="N20" s="85">
        <f>SUM(Falkenberg:Varberg!N20)</f>
        <v>0</v>
      </c>
      <c r="O20" s="85">
        <f>SUM(Falkenberg:Varberg!O20)</f>
        <v>0</v>
      </c>
      <c r="P20" s="85">
        <f>SUM(Falkenberg:Varberg!P20)</f>
        <v>151.23499999999999</v>
      </c>
      <c r="Q20" s="2"/>
      <c r="R20" s="2"/>
      <c r="S20" s="2"/>
      <c r="T20" s="2"/>
    </row>
    <row r="21" spans="1:34" ht="16.2" thickBot="1">
      <c r="A21" s="3" t="s">
        <v>20</v>
      </c>
      <c r="B21" s="190">
        <f>SUM(Falkenberg:Varberg!B21)</f>
        <v>1670</v>
      </c>
      <c r="C21" s="190">
        <f>SUM(Falkenberg:Varberg!C21)</f>
        <v>11.88</v>
      </c>
      <c r="D21" s="85">
        <f>SUM(Falkenberg:Varberg!D21)</f>
        <v>0</v>
      </c>
      <c r="E21" s="85">
        <f>SUM(Falkenberg:Varberg!E21)</f>
        <v>0</v>
      </c>
      <c r="F21" s="85">
        <f>SUM(Falkenberg:Varberg!F21)</f>
        <v>0</v>
      </c>
      <c r="G21" s="85">
        <f>SUM(Falkenberg:Varberg!G21)</f>
        <v>0</v>
      </c>
      <c r="H21" s="85">
        <f>SUM(Falkenberg:Varberg!H21)</f>
        <v>0</v>
      </c>
      <c r="I21" s="85">
        <f>SUM(Falkenberg:Varberg!I21)</f>
        <v>0</v>
      </c>
      <c r="J21" s="85">
        <f>SUM(Falkenberg:Varberg!J21)</f>
        <v>0</v>
      </c>
      <c r="K21" s="85">
        <f>SUM(Falkenberg:Varberg!K21)</f>
        <v>0</v>
      </c>
      <c r="L21" s="85">
        <f>SUM(Falkenberg:Varberg!L21)</f>
        <v>0</v>
      </c>
      <c r="M21" s="85">
        <f>SUM(Falkenberg:Varberg!M21)</f>
        <v>0</v>
      </c>
      <c r="N21" s="85">
        <f>SUM(Falkenberg:Varberg!N21)</f>
        <v>0</v>
      </c>
      <c r="O21" s="85">
        <f>SUM(Falkenberg:Varberg!O21)</f>
        <v>0</v>
      </c>
      <c r="P21" s="85">
        <f>SUM(Falkenberg:Varberg!P21)</f>
        <v>11.88</v>
      </c>
      <c r="Q21" s="2"/>
      <c r="R21" s="34"/>
      <c r="S21" s="34"/>
      <c r="T21" s="34"/>
    </row>
    <row r="22" spans="1:34" ht="15.6">
      <c r="A22" s="3" t="s">
        <v>21</v>
      </c>
      <c r="B22" s="85">
        <f>SUM(Falkenberg:Varberg!B22)</f>
        <v>182328</v>
      </c>
      <c r="C22" s="85">
        <f>SUM(Falkenberg:Varberg!C22)</f>
        <v>0</v>
      </c>
      <c r="D22" s="85">
        <f>SUM(Falkenberg:Varberg!D22)</f>
        <v>0</v>
      </c>
      <c r="E22" s="85">
        <f>SUM(Falkenberg:Varberg!E22)</f>
        <v>0</v>
      </c>
      <c r="F22" s="85">
        <f>SUM(Falkenberg:Varberg!F22)</f>
        <v>0</v>
      </c>
      <c r="G22" s="85">
        <f>SUM(Falkenberg:Varberg!G22)</f>
        <v>0</v>
      </c>
      <c r="H22" s="85">
        <f>SUM(Falkenberg:Varberg!H22)</f>
        <v>0</v>
      </c>
      <c r="I22" s="85">
        <f>SUM(Falkenberg:Varberg!I22)</f>
        <v>0</v>
      </c>
      <c r="J22" s="85">
        <f>SUM(Falkenberg:Varberg!J22)</f>
        <v>0</v>
      </c>
      <c r="K22" s="85">
        <f>SUM(Falkenberg:Varberg!K22)</f>
        <v>0</v>
      </c>
      <c r="L22" s="85">
        <f>SUM(Falkenberg:Varberg!L22)</f>
        <v>0</v>
      </c>
      <c r="M22" s="85">
        <f>SUM(Falkenberg:Varberg!M22)</f>
        <v>0</v>
      </c>
      <c r="N22" s="85">
        <f>SUM(Falkenberg:Varberg!N22)</f>
        <v>0</v>
      </c>
      <c r="O22" s="85">
        <f>SUM(Falkenberg:Varberg!O22)</f>
        <v>0</v>
      </c>
      <c r="P22" s="85">
        <f>SUM(Falkenberg:Varberg!P22)</f>
        <v>0</v>
      </c>
      <c r="Q22" s="29"/>
      <c r="R22" s="40" t="s">
        <v>23</v>
      </c>
      <c r="S22" s="83" t="str">
        <f>ROUND(P43/1000,0) &amp;" GWh"</f>
        <v>13712 GWh</v>
      </c>
      <c r="T22" s="35"/>
      <c r="U22" s="33"/>
    </row>
    <row r="23" spans="1:34" ht="15.6">
      <c r="A23" s="3" t="s">
        <v>22</v>
      </c>
      <c r="B23" s="85">
        <f>SUM(Falkenberg:Varberg!B23)</f>
        <v>0</v>
      </c>
      <c r="C23" s="85">
        <f>SUM(Falkenberg:Varberg!C23)</f>
        <v>0</v>
      </c>
      <c r="D23" s="85">
        <f>SUM(Falkenberg:Varberg!D23)</f>
        <v>0</v>
      </c>
      <c r="E23" s="85">
        <f>SUM(Falkenberg:Varberg!E23)</f>
        <v>0</v>
      </c>
      <c r="F23" s="85">
        <f>SUM(Falkenberg:Varberg!F23)</f>
        <v>0</v>
      </c>
      <c r="G23" s="85">
        <f>SUM(Falkenberg:Varberg!G23)</f>
        <v>0</v>
      </c>
      <c r="H23" s="85">
        <f>SUM(Falkenberg:Varberg!H23)</f>
        <v>0</v>
      </c>
      <c r="I23" s="85">
        <f>SUM(Falkenberg:Varberg!I23)</f>
        <v>0</v>
      </c>
      <c r="J23" s="85">
        <f>SUM(Falkenberg:Varberg!J23)</f>
        <v>0</v>
      </c>
      <c r="K23" s="85">
        <f>SUM(Falkenberg:Varberg!K23)</f>
        <v>0</v>
      </c>
      <c r="L23" s="85">
        <f>SUM(Falkenberg:Varberg!L23)</f>
        <v>0</v>
      </c>
      <c r="M23" s="85">
        <f>SUM(Falkenberg:Varberg!M23)</f>
        <v>0</v>
      </c>
      <c r="N23" s="85">
        <f>SUM(Falkenberg:Varberg!N23)</f>
        <v>0</v>
      </c>
      <c r="O23" s="85">
        <f>SUM(Falkenberg:Varberg!O23)</f>
        <v>0</v>
      </c>
      <c r="P23" s="85">
        <f>SUM(Falkenberg:Varberg!P23)</f>
        <v>0</v>
      </c>
      <c r="Q23" s="29"/>
      <c r="R23" s="38"/>
      <c r="S23" s="2"/>
      <c r="T23" s="36"/>
      <c r="U23" s="33"/>
    </row>
    <row r="24" spans="1:34" ht="15.6">
      <c r="A24" s="3" t="s">
        <v>13</v>
      </c>
      <c r="B24" s="190">
        <f>SUM(Falkenberg:Varberg!B24)</f>
        <v>1038011</v>
      </c>
      <c r="C24" s="190">
        <f>SUM(Falkenberg:Varberg!C24)</f>
        <v>163.11499999999998</v>
      </c>
      <c r="D24" s="190">
        <f>SUM(Falkenberg:Varberg!D24)</f>
        <v>4108</v>
      </c>
      <c r="E24" s="85">
        <f>SUM(Falkenberg:Varberg!E24)</f>
        <v>0</v>
      </c>
      <c r="F24" s="85">
        <f>SUM(Falkenberg:Varberg!F24)</f>
        <v>0</v>
      </c>
      <c r="G24" s="85">
        <f>SUM(Falkenberg:Varberg!G24)</f>
        <v>2535</v>
      </c>
      <c r="H24" s="190">
        <f>SUM(Falkenberg:Varberg!H24)</f>
        <v>435879</v>
      </c>
      <c r="I24" s="85">
        <f>SUM(Falkenberg:Varberg!I24)</f>
        <v>20980</v>
      </c>
      <c r="J24" s="85">
        <f>SUM(Falkenberg:Varberg!J24)</f>
        <v>0</v>
      </c>
      <c r="K24" s="85">
        <f>SUM(Falkenberg:Varberg!K24)</f>
        <v>0</v>
      </c>
      <c r="L24" s="85">
        <f>SUM(Falkenberg:Varberg!L24)</f>
        <v>484520</v>
      </c>
      <c r="M24" s="190">
        <f>SUM(Falkenberg:Varberg!M24)</f>
        <v>1997</v>
      </c>
      <c r="N24" s="85">
        <f>SUM(Falkenberg:Varberg!N24)</f>
        <v>0</v>
      </c>
      <c r="O24" s="85">
        <f>SUM(Falkenberg:Varberg!O24)</f>
        <v>0</v>
      </c>
      <c r="P24" s="190">
        <f>SUM(Falkenberg:Varberg!P24)</f>
        <v>950182.11499999999</v>
      </c>
      <c r="Q24" s="29"/>
      <c r="R24" s="38"/>
      <c r="S24" s="2" t="s">
        <v>24</v>
      </c>
      <c r="T24" s="36" t="s">
        <v>25</v>
      </c>
      <c r="U24" s="33"/>
    </row>
    <row r="25" spans="1:34" ht="15.6">
      <c r="B25" s="85"/>
      <c r="C25" s="85"/>
      <c r="D25" s="85"/>
      <c r="E25" s="85"/>
      <c r="F25" s="85"/>
      <c r="G25" s="85"/>
      <c r="H25" s="85"/>
      <c r="I25" s="85"/>
      <c r="J25" s="85"/>
      <c r="K25" s="85"/>
      <c r="L25" s="85"/>
      <c r="M25" s="85"/>
      <c r="N25" s="85"/>
      <c r="O25" s="85"/>
      <c r="P25" s="85"/>
      <c r="Q25" s="29"/>
      <c r="R25" s="80" t="str">
        <f>C30</f>
        <v>El</v>
      </c>
      <c r="S25" s="57" t="str">
        <f>ROUND(C43/1000,0) &amp;" GWh"</f>
        <v>3967 GWh</v>
      </c>
      <c r="T25" s="39">
        <f>C$44</f>
        <v>0.28932767759951294</v>
      </c>
      <c r="U25" s="33"/>
    </row>
    <row r="26" spans="1:34" ht="15.6">
      <c r="B26" s="86"/>
      <c r="C26" s="85"/>
      <c r="D26" s="85"/>
      <c r="E26" s="85"/>
      <c r="F26" s="85"/>
      <c r="G26" s="85"/>
      <c r="H26" s="85"/>
      <c r="I26" s="85"/>
      <c r="J26" s="85"/>
      <c r="K26" s="85"/>
      <c r="L26" s="85"/>
      <c r="M26" s="85"/>
      <c r="N26" s="85"/>
      <c r="O26" s="85"/>
      <c r="P26" s="85"/>
      <c r="Q26" s="29"/>
      <c r="R26" s="81" t="str">
        <f>D30</f>
        <v>Oljeprodukter</v>
      </c>
      <c r="S26" s="57" t="str">
        <f>ROUND(D43/1000,0) &amp;" GWh"</f>
        <v>2400 GWh</v>
      </c>
      <c r="T26" s="39">
        <f>D$44</f>
        <v>0.17500704085026225</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230 GWh</v>
      </c>
      <c r="T28" s="39">
        <f>F$44</f>
        <v>1.6789511565820484E-2</v>
      </c>
      <c r="U28" s="33"/>
    </row>
    <row r="29" spans="1:34" ht="15.6">
      <c r="A29" s="75" t="str">
        <f>A2</f>
        <v>Hallands län</v>
      </c>
      <c r="B29" s="85"/>
      <c r="C29" s="85"/>
      <c r="D29" s="85"/>
      <c r="E29" s="85"/>
      <c r="F29" s="85"/>
      <c r="G29" s="85"/>
      <c r="H29" s="85"/>
      <c r="I29" s="85"/>
      <c r="J29" s="85"/>
      <c r="K29" s="85"/>
      <c r="L29" s="85"/>
      <c r="M29" s="85"/>
      <c r="N29" s="85"/>
      <c r="O29" s="85"/>
      <c r="P29" s="85"/>
      <c r="Q29" s="174"/>
      <c r="R29" s="81" t="str">
        <f>G30</f>
        <v>Biodrivmedel / Bioolja</v>
      </c>
      <c r="S29" s="57" t="str">
        <f>ROUND(G43/1000,0) &amp;" GWh"</f>
        <v>486 GWh</v>
      </c>
      <c r="T29" s="39">
        <f>G$44</f>
        <v>3.5422327584195008E-2</v>
      </c>
      <c r="U29" s="33"/>
    </row>
    <row r="30" spans="1:34" ht="28.8">
      <c r="A30" s="4">
        <v>2020</v>
      </c>
      <c r="B30" s="115" t="s">
        <v>64</v>
      </c>
      <c r="C30" s="119" t="s">
        <v>8</v>
      </c>
      <c r="D30" s="114" t="s">
        <v>30</v>
      </c>
      <c r="E30" s="114" t="s">
        <v>2</v>
      </c>
      <c r="F30" s="116" t="s">
        <v>3</v>
      </c>
      <c r="G30" s="114" t="s">
        <v>96</v>
      </c>
      <c r="H30" s="114" t="s">
        <v>50</v>
      </c>
      <c r="I30" s="116" t="s">
        <v>5</v>
      </c>
      <c r="J30" s="114" t="s">
        <v>4</v>
      </c>
      <c r="K30" s="114" t="s">
        <v>6</v>
      </c>
      <c r="L30" s="114" t="s">
        <v>7</v>
      </c>
      <c r="M30" s="114" t="s">
        <v>105</v>
      </c>
      <c r="N30" s="114" t="s">
        <v>104</v>
      </c>
      <c r="O30" s="116" t="s">
        <v>95</v>
      </c>
      <c r="P30" s="117" t="s">
        <v>27</v>
      </c>
      <c r="Q30" s="29"/>
      <c r="R30" s="80" t="str">
        <f>H30</f>
        <v>Biobränslen</v>
      </c>
      <c r="S30" s="57" t="str">
        <f>ROUND(H43/1000,0) &amp;" GWh"</f>
        <v>1889 GWh</v>
      </c>
      <c r="T30" s="39">
        <f>H$44</f>
        <v>0.13778073124579029</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0"/>
      <c r="O31" s="111"/>
      <c r="P31" s="112" t="s">
        <v>61</v>
      </c>
      <c r="Q31" s="30"/>
      <c r="R31" s="80" t="str">
        <f>I30</f>
        <v>Biogas</v>
      </c>
      <c r="S31" s="57" t="str">
        <f>ROUND(I43/1000,0) &amp;" GWh"</f>
        <v>114 GWh</v>
      </c>
      <c r="T31" s="39">
        <f>I$44</f>
        <v>8.2864312863175516E-3</v>
      </c>
      <c r="U31" s="32"/>
      <c r="AG31" s="28"/>
      <c r="AH31" s="28"/>
    </row>
    <row r="32" spans="1:34">
      <c r="A32" s="3" t="s">
        <v>28</v>
      </c>
      <c r="B32" s="85">
        <f>SUM(Falkenberg:Varberg!B32)</f>
        <v>0</v>
      </c>
      <c r="C32" s="85">
        <f>SUM(Falkenberg:Varberg!C32)</f>
        <v>140648</v>
      </c>
      <c r="D32" s="85">
        <f>SUM(Falkenberg:Varberg!D32)</f>
        <v>105110</v>
      </c>
      <c r="E32" s="85">
        <f>SUM(Falkenberg:Varberg!E32)</f>
        <v>0</v>
      </c>
      <c r="F32" s="85">
        <f>SUM(Falkenberg:Varberg!F32)</f>
        <v>0</v>
      </c>
      <c r="G32" s="85">
        <f>SUM(Falkenberg:Varberg!G32)</f>
        <v>21183</v>
      </c>
      <c r="H32" s="85">
        <f>SUM(Falkenberg:Varberg!H32)</f>
        <v>0</v>
      </c>
      <c r="I32" s="85">
        <f>SUM(Falkenberg:Varberg!I32)</f>
        <v>0</v>
      </c>
      <c r="J32" s="85">
        <f>SUM(Falkenberg:Varberg!J32)</f>
        <v>0</v>
      </c>
      <c r="K32" s="85">
        <f>SUM(Falkenberg:Varberg!K32)</f>
        <v>0</v>
      </c>
      <c r="L32" s="85">
        <f>SUM(Falkenberg:Varberg!L32)</f>
        <v>0</v>
      </c>
      <c r="M32" s="85">
        <f>SUM(Falkenberg:Varberg!M32)</f>
        <v>0</v>
      </c>
      <c r="N32" s="85">
        <f>SUM(Falkenberg:Varberg!N32)</f>
        <v>0</v>
      </c>
      <c r="O32" s="85">
        <f>SUM(Falkenberg:Varberg!O32)</f>
        <v>0</v>
      </c>
      <c r="P32" s="85">
        <f>SUM(Falkenberg:Varberg!P32)</f>
        <v>266941</v>
      </c>
      <c r="Q32" s="186"/>
      <c r="R32" s="81" t="str">
        <f>J30</f>
        <v>Avlutar</v>
      </c>
      <c r="S32" s="57" t="str">
        <f>ROUND(J43/1000,0) &amp;" GWh"</f>
        <v>3977 GWh</v>
      </c>
      <c r="T32" s="39">
        <f>J$44</f>
        <v>0.29002860835194538</v>
      </c>
      <c r="U32" s="33"/>
    </row>
    <row r="33" spans="1:47">
      <c r="A33" s="3" t="s">
        <v>31</v>
      </c>
      <c r="B33" s="85">
        <f>SUM(Falkenberg:Varberg!B33)</f>
        <v>124249</v>
      </c>
      <c r="C33" s="85">
        <f>SUM(Falkenberg:Varberg!C33)</f>
        <v>1130430</v>
      </c>
      <c r="D33" s="85">
        <f>SUM(Falkenberg:Varberg!D33)</f>
        <v>69228</v>
      </c>
      <c r="E33" s="85">
        <f>SUM(Falkenberg:Varberg!E33)</f>
        <v>0</v>
      </c>
      <c r="F33" s="85">
        <f>SUM(Falkenberg:Varberg!F33)</f>
        <v>208279</v>
      </c>
      <c r="G33" s="85">
        <f>SUM(Falkenberg:Varberg!G33)</f>
        <v>4529</v>
      </c>
      <c r="H33" s="85">
        <f>SUM(Falkenberg:Varberg!H33)</f>
        <v>1106742</v>
      </c>
      <c r="I33" s="190">
        <f>SUM(Falkenberg:Varberg!I33)</f>
        <v>51792.781000000003</v>
      </c>
      <c r="J33" s="85">
        <f>SUM(Falkenberg:Varberg!J33)</f>
        <v>3976839.8884000005</v>
      </c>
      <c r="K33" s="85">
        <f>SUM(Falkenberg:Varberg!K33)</f>
        <v>0</v>
      </c>
      <c r="L33" s="85">
        <f>SUM(Falkenberg:Varberg!L33)</f>
        <v>0</v>
      </c>
      <c r="M33" s="85">
        <f>SUM(Falkenberg:Varberg!M33)</f>
        <v>0</v>
      </c>
      <c r="N33" s="85">
        <f>SUM(Falkenberg:Varberg!N33)</f>
        <v>106829.34210000001</v>
      </c>
      <c r="O33" s="85">
        <f>SUM(Falkenberg:Varberg!O33)</f>
        <v>56016.760999999999</v>
      </c>
      <c r="P33" s="190">
        <f>SUM(Falkenberg:Varberg!P33)</f>
        <v>6834935.7725000009</v>
      </c>
      <c r="Q33" s="187"/>
      <c r="R33" s="80" t="str">
        <f>K30</f>
        <v>Torv</v>
      </c>
      <c r="S33" s="57" t="str">
        <f>ROUND(K43/1000,0) &amp;" GWh"</f>
        <v>0 GWh</v>
      </c>
      <c r="T33" s="39">
        <f>K$44</f>
        <v>0</v>
      </c>
      <c r="U33" s="33"/>
    </row>
    <row r="34" spans="1:47" ht="15.6">
      <c r="A34" s="3" t="s">
        <v>32</v>
      </c>
      <c r="B34" s="85">
        <f>SUM(Falkenberg:Varberg!B34)</f>
        <v>126915</v>
      </c>
      <c r="C34" s="85">
        <f>SUM(Falkenberg:Varberg!C34)</f>
        <v>310081</v>
      </c>
      <c r="D34" s="85">
        <f>SUM(Falkenberg:Varberg!D34)</f>
        <v>13778</v>
      </c>
      <c r="E34" s="85">
        <f>SUM(Falkenberg:Varberg!E34)</f>
        <v>0</v>
      </c>
      <c r="F34" s="85">
        <f>SUM(Falkenberg:Varberg!F34)</f>
        <v>0</v>
      </c>
      <c r="G34" s="85">
        <f>SUM(Falkenberg:Varberg!G34)</f>
        <v>0</v>
      </c>
      <c r="H34" s="85">
        <f>SUM(Falkenberg:Varberg!H34)</f>
        <v>0</v>
      </c>
      <c r="I34" s="85">
        <f>SUM(Falkenberg:Varberg!I34)</f>
        <v>0</v>
      </c>
      <c r="J34" s="85">
        <f>SUM(Falkenberg:Varberg!J34)</f>
        <v>0</v>
      </c>
      <c r="K34" s="85">
        <f>SUM(Falkenberg:Varberg!K34)</f>
        <v>0</v>
      </c>
      <c r="L34" s="85">
        <f>SUM(Falkenberg:Varberg!L34)</f>
        <v>0</v>
      </c>
      <c r="M34" s="85">
        <f>SUM(Falkenberg:Varberg!M34)</f>
        <v>0</v>
      </c>
      <c r="N34" s="85">
        <f>SUM(Falkenberg:Varberg!N34)</f>
        <v>0</v>
      </c>
      <c r="O34" s="85">
        <f>SUM(Falkenberg:Varberg!O34)</f>
        <v>0</v>
      </c>
      <c r="P34" s="85">
        <f>SUM(Falkenberg:Varberg!P34)</f>
        <v>450774</v>
      </c>
      <c r="Q34" s="186"/>
      <c r="R34" s="81" t="str">
        <f>L30</f>
        <v>Avfall</v>
      </c>
      <c r="S34" s="57" t="str">
        <f>ROUND(L43/1000,0) &amp;" GWh"</f>
        <v>485 GWh</v>
      </c>
      <c r="T34" s="39">
        <f>L$44</f>
        <v>3.5335760368069978E-2</v>
      </c>
      <c r="U34" s="33"/>
      <c r="V34" s="6"/>
      <c r="W34" s="55"/>
    </row>
    <row r="35" spans="1:47">
      <c r="A35" s="3" t="s">
        <v>33</v>
      </c>
      <c r="B35" s="85">
        <f>SUM(Falkenberg:Varberg!B35)</f>
        <v>0</v>
      </c>
      <c r="C35" s="85">
        <f>SUM(Falkenberg:Varberg!C35)</f>
        <v>35938</v>
      </c>
      <c r="D35" s="85">
        <f>SUM(Falkenberg:Varberg!D35)</f>
        <v>2174744</v>
      </c>
      <c r="E35" s="85">
        <f>SUM(Falkenberg:Varberg!E35)</f>
        <v>0</v>
      </c>
      <c r="F35" s="190">
        <f>SUM(Falkenberg:Varberg!F35)+'[1]Biogasproduktion och fordonsgas'!$C$17*1000</f>
        <v>1600.5</v>
      </c>
      <c r="G35" s="85">
        <f>SUM(Falkenberg:Varberg!G35)</f>
        <v>457460</v>
      </c>
      <c r="H35" s="85">
        <f>SUM(Falkenberg:Varberg!H35)</f>
        <v>0</v>
      </c>
      <c r="I35" s="190">
        <f>SUM(Falkenberg:Varberg!I35)+'[1]Biogasproduktion och fordonsgas'!$C$16*1000</f>
        <v>23309.100000000002</v>
      </c>
      <c r="J35" s="85">
        <f>SUM(Falkenberg:Varberg!J35)</f>
        <v>0</v>
      </c>
      <c r="K35" s="85">
        <f>SUM(Falkenberg:Varberg!K35)</f>
        <v>0</v>
      </c>
      <c r="L35" s="85">
        <f>SUM(Falkenberg:Varberg!L35)</f>
        <v>0</v>
      </c>
      <c r="M35" s="85">
        <f>SUM(Falkenberg:Varberg!M35)</f>
        <v>0</v>
      </c>
      <c r="N35" s="85">
        <f>SUM(Falkenberg:Varberg!N35)</f>
        <v>0</v>
      </c>
      <c r="O35" s="85">
        <f>SUM(Falkenberg:Varberg!O35)</f>
        <v>0</v>
      </c>
      <c r="P35" s="190">
        <f>SUM(B35:O35)</f>
        <v>2693051.6</v>
      </c>
      <c r="Q35" s="186"/>
      <c r="R35" s="80" t="str">
        <f>M30</f>
        <v>Övrigt Förnybar</v>
      </c>
      <c r="S35" s="57" t="str">
        <f>ROUND((M43+O43)/1000,0) &amp;" GWh"</f>
        <v>58 GWh</v>
      </c>
      <c r="T35" s="39">
        <f>M$44+O44</f>
        <v>4.2309096770958557E-3</v>
      </c>
      <c r="U35" s="33"/>
    </row>
    <row r="36" spans="1:47">
      <c r="A36" s="3" t="s">
        <v>34</v>
      </c>
      <c r="B36" s="85">
        <f>SUM(Falkenberg:Varberg!B36)</f>
        <v>122987</v>
      </c>
      <c r="C36" s="85">
        <f>SUM(Falkenberg:Varberg!C36)</f>
        <v>792871</v>
      </c>
      <c r="D36" s="85">
        <f>SUM(Falkenberg:Varberg!D36)</f>
        <v>10236</v>
      </c>
      <c r="E36" s="85">
        <f>SUM(Falkenberg:Varberg!E36)</f>
        <v>0</v>
      </c>
      <c r="F36" s="85">
        <f>SUM(Falkenberg:Varberg!F36)</f>
        <v>0</v>
      </c>
      <c r="G36" s="85">
        <f>SUM(Falkenberg:Varberg!G36)</f>
        <v>0</v>
      </c>
      <c r="H36" s="85">
        <f>SUM(Falkenberg:Varberg!H36)</f>
        <v>0</v>
      </c>
      <c r="I36" s="85">
        <f>SUM(Falkenberg:Varberg!I36)</f>
        <v>0</v>
      </c>
      <c r="J36" s="85">
        <f>SUM(Falkenberg:Varberg!J36)</f>
        <v>0</v>
      </c>
      <c r="K36" s="85">
        <f>SUM(Falkenberg:Varberg!K36)</f>
        <v>0</v>
      </c>
      <c r="L36" s="85">
        <f>SUM(Falkenberg:Varberg!L36)</f>
        <v>0</v>
      </c>
      <c r="M36" s="85">
        <f>SUM(Falkenberg:Varberg!M36)</f>
        <v>0</v>
      </c>
      <c r="N36" s="85">
        <f>SUM(Falkenberg:Varberg!N36)</f>
        <v>0</v>
      </c>
      <c r="O36" s="85">
        <f>SUM(Falkenberg:Varberg!O36)</f>
        <v>0</v>
      </c>
      <c r="P36" s="85">
        <f>SUM(Falkenberg:Varberg!P36)</f>
        <v>926094</v>
      </c>
      <c r="Q36" s="186"/>
      <c r="R36" s="80" t="str">
        <f>N30</f>
        <v>Tall- och beckolja</v>
      </c>
      <c r="S36" s="57" t="str">
        <f>ROUND(N43/1000,0) &amp;" GWh"</f>
        <v>107 GWh</v>
      </c>
      <c r="T36" s="39">
        <f>N$44</f>
        <v>7.7910014709901962E-3</v>
      </c>
      <c r="U36" s="33"/>
    </row>
    <row r="37" spans="1:47">
      <c r="A37" s="193" t="s">
        <v>111</v>
      </c>
      <c r="B37" s="85">
        <f>SUM(Falkenberg:Varberg!B37)</f>
        <v>101146</v>
      </c>
      <c r="C37" s="85">
        <f>SUM(Falkenberg:Varberg!C37)</f>
        <v>1071280</v>
      </c>
      <c r="D37" s="85">
        <f>SUM(Falkenberg:Varberg!D37)</f>
        <v>2289</v>
      </c>
      <c r="E37" s="85">
        <f>SUM(Falkenberg:Varberg!E37)</f>
        <v>0</v>
      </c>
      <c r="F37" s="197">
        <f>SUM(Falkenberg:Varberg!F37)</f>
        <v>1994.2818</v>
      </c>
      <c r="G37" s="85">
        <f>SUM(Falkenberg:Varberg!G37)</f>
        <v>0</v>
      </c>
      <c r="H37" s="85">
        <f>SUM(Falkenberg:Varberg!H37)</f>
        <v>346613</v>
      </c>
      <c r="I37" s="197">
        <f>SUM(Falkenberg:Varberg!I37)</f>
        <v>679.01819999999998</v>
      </c>
      <c r="J37" s="85">
        <f>SUM(Falkenberg:Varberg!J37)</f>
        <v>0</v>
      </c>
      <c r="K37" s="85">
        <f>SUM(Falkenberg:Varberg!K37)</f>
        <v>0</v>
      </c>
      <c r="L37" s="85">
        <f>SUM(Falkenberg:Varberg!L37)</f>
        <v>0</v>
      </c>
      <c r="M37" s="85">
        <f>SUM(Falkenberg:Varberg!M37)</f>
        <v>0</v>
      </c>
      <c r="N37" s="85">
        <f>SUM(Falkenberg:Varberg!N37)</f>
        <v>0</v>
      </c>
      <c r="O37" s="85">
        <f>SUM(Falkenberg:Varberg!O37)</f>
        <v>0</v>
      </c>
      <c r="P37" s="197">
        <f>SUM(Falkenberg:Varberg!P37)</f>
        <v>1524001.3</v>
      </c>
      <c r="Q37" s="186"/>
      <c r="R37" s="81"/>
      <c r="S37" s="57"/>
      <c r="T37" s="39"/>
      <c r="U37" s="33"/>
    </row>
    <row r="38" spans="1:47">
      <c r="A38" s="3" t="s">
        <v>36</v>
      </c>
      <c r="B38" s="85">
        <f>SUM(Falkenberg:Varberg!B38)</f>
        <v>416185</v>
      </c>
      <c r="C38" s="85">
        <f>SUM(Falkenberg:Varberg!C38)</f>
        <v>158773</v>
      </c>
      <c r="D38" s="85">
        <f>SUM(Falkenberg:Varberg!D38)</f>
        <v>335</v>
      </c>
      <c r="E38" s="85">
        <f>SUM(Falkenberg:Varberg!E38)</f>
        <v>0</v>
      </c>
      <c r="F38" s="197">
        <f>SUM(Falkenberg:Varberg!F38)</f>
        <v>18342.125800000002</v>
      </c>
      <c r="G38" s="85">
        <f>SUM(Falkenberg:Varberg!G38)</f>
        <v>0</v>
      </c>
      <c r="H38" s="85">
        <f>SUM(Falkenberg:Varberg!H38)</f>
        <v>0</v>
      </c>
      <c r="I38" s="197">
        <f>SUM(Falkenberg:Varberg!I38)</f>
        <v>16861.7212</v>
      </c>
      <c r="J38" s="85">
        <f>SUM(Falkenberg:Varberg!J38)</f>
        <v>0</v>
      </c>
      <c r="K38" s="85">
        <f>SUM(Falkenberg:Varberg!K38)</f>
        <v>0</v>
      </c>
      <c r="L38" s="85">
        <f>SUM(Falkenberg:Varberg!L38)</f>
        <v>0</v>
      </c>
      <c r="M38" s="85">
        <f>SUM(Falkenberg:Varberg!M38)</f>
        <v>0</v>
      </c>
      <c r="N38" s="85">
        <f>SUM(Falkenberg:Varberg!N38)</f>
        <v>0</v>
      </c>
      <c r="O38" s="85">
        <f>SUM(Falkenberg:Varberg!O38)</f>
        <v>0</v>
      </c>
      <c r="P38" s="197">
        <f>SUM(Falkenberg:Varberg!P38)</f>
        <v>610496.84700000007</v>
      </c>
      <c r="Q38" s="186"/>
      <c r="R38" s="41"/>
      <c r="S38" s="27"/>
      <c r="T38" s="37"/>
      <c r="U38" s="33"/>
    </row>
    <row r="39" spans="1:47">
      <c r="A39" s="3" t="s">
        <v>78</v>
      </c>
      <c r="B39" s="85">
        <f>SUM(Falkenberg:Varberg!B39)</f>
        <v>0</v>
      </c>
      <c r="C39" s="85">
        <f>SUM(Falkenberg:Varberg!C39)</f>
        <v>90912</v>
      </c>
      <c r="D39" s="85">
        <f>SUM(Falkenberg:Varberg!D39)</f>
        <v>0</v>
      </c>
      <c r="E39" s="85">
        <f>SUM(Falkenberg:Varberg!E39)</f>
        <v>0</v>
      </c>
      <c r="F39" s="85">
        <f>SUM(Falkenberg:Varberg!F39)</f>
        <v>0</v>
      </c>
      <c r="G39" s="85">
        <f>SUM(Falkenberg:Varberg!G39)</f>
        <v>0</v>
      </c>
      <c r="H39" s="85">
        <f>SUM(Falkenberg:Varberg!H39)</f>
        <v>0</v>
      </c>
      <c r="I39" s="85">
        <f>SUM(Falkenberg:Varberg!I39)</f>
        <v>0</v>
      </c>
      <c r="J39" s="85">
        <f>SUM(Falkenberg:Varberg!J39)</f>
        <v>0</v>
      </c>
      <c r="K39" s="85">
        <f>SUM(Falkenberg:Varberg!K39)</f>
        <v>0</v>
      </c>
      <c r="L39" s="85">
        <f>SUM(Falkenberg:Varberg!L39)</f>
        <v>0</v>
      </c>
      <c r="M39" s="85">
        <f>SUM(Falkenberg:Varberg!M39)</f>
        <v>0</v>
      </c>
      <c r="N39" s="85">
        <f>SUM(Falkenberg:Varberg!N39)</f>
        <v>0</v>
      </c>
      <c r="O39" s="85">
        <f>SUM(Falkenberg:Varberg!O39)</f>
        <v>0</v>
      </c>
      <c r="P39" s="85">
        <f>SUM(Falkenberg:Varberg!P39)</f>
        <v>90912</v>
      </c>
      <c r="Q39" s="186"/>
      <c r="R39" s="38"/>
      <c r="S39" s="8"/>
      <c r="T39" s="60"/>
      <c r="U39" s="33"/>
    </row>
    <row r="40" spans="1:47">
      <c r="A40" s="3" t="s">
        <v>13</v>
      </c>
      <c r="B40" s="85">
        <f>SUM(Falkenberg:Varberg!B40)</f>
        <v>891482</v>
      </c>
      <c r="C40" s="85">
        <f>SUM(Falkenberg:Varberg!C40)</f>
        <v>3730933</v>
      </c>
      <c r="D40" s="85">
        <f>SUM(Falkenberg:Varberg!D40)</f>
        <v>2375720</v>
      </c>
      <c r="E40" s="85">
        <f>SUM(Falkenberg:Varberg!E40)</f>
        <v>0</v>
      </c>
      <c r="F40" s="197">
        <f>SUM(F32:F39)</f>
        <v>230215.90760000001</v>
      </c>
      <c r="G40" s="85">
        <f>SUM(Falkenberg:Varberg!G40)</f>
        <v>483172</v>
      </c>
      <c r="H40" s="85">
        <f>SUM(Falkenberg:Varberg!H40)</f>
        <v>1453355</v>
      </c>
      <c r="I40" s="197">
        <f>SUM(I32:I39)</f>
        <v>92642.620400000014</v>
      </c>
      <c r="J40" s="85">
        <f>SUM(Falkenberg:Varberg!J40)</f>
        <v>3976839.8884000005</v>
      </c>
      <c r="K40" s="85">
        <f>SUM(Falkenberg:Varberg!K40)</f>
        <v>0</v>
      </c>
      <c r="L40" s="85">
        <f>SUM(Falkenberg:Varberg!L40)</f>
        <v>0</v>
      </c>
      <c r="M40" s="85">
        <f>SUM(Falkenberg:Varberg!M40)</f>
        <v>0</v>
      </c>
      <c r="N40" s="85">
        <f>SUM(Falkenberg:Varberg!N40)</f>
        <v>106829.34210000001</v>
      </c>
      <c r="O40" s="85">
        <f>SUM(Falkenberg:Varberg!O40)</f>
        <v>56016.760999999999</v>
      </c>
      <c r="P40" s="197">
        <f>SUM(B40:O40)</f>
        <v>13397206.5195</v>
      </c>
      <c r="Q40" s="187"/>
      <c r="R40" s="38"/>
      <c r="S40" s="8" t="s">
        <v>24</v>
      </c>
      <c r="T40" s="60" t="s">
        <v>25</v>
      </c>
      <c r="U40" s="33"/>
    </row>
    <row r="41" spans="1:47">
      <c r="B41" s="85"/>
      <c r="C41" s="85"/>
      <c r="D41" s="85"/>
      <c r="E41" s="85"/>
      <c r="F41" s="85"/>
      <c r="G41" s="85"/>
      <c r="H41" s="85"/>
      <c r="I41" s="85"/>
      <c r="J41" s="85"/>
      <c r="K41" s="85"/>
      <c r="L41" s="85"/>
      <c r="M41" s="85"/>
      <c r="N41" s="85"/>
      <c r="O41" s="85"/>
      <c r="P41" s="85"/>
      <c r="Q41" s="168"/>
      <c r="R41" s="38" t="s">
        <v>38</v>
      </c>
      <c r="S41" s="61" t="str">
        <f>ROUND((B46+C46)/1000,0) &amp;" GWh"</f>
        <v>445 GWh</v>
      </c>
      <c r="T41" s="60"/>
      <c r="U41" s="33"/>
    </row>
    <row r="42" spans="1:47">
      <c r="A42" s="43" t="s">
        <v>41</v>
      </c>
      <c r="B42" s="119">
        <f>B39+B38+B37</f>
        <v>517331</v>
      </c>
      <c r="C42" s="119">
        <f>C39+C38+C37</f>
        <v>1320965</v>
      </c>
      <c r="D42" s="119">
        <f>D39+D38+D37</f>
        <v>2624</v>
      </c>
      <c r="E42" s="119">
        <f t="shared" ref="E42:O42" si="0">E39+E38+E37</f>
        <v>0</v>
      </c>
      <c r="F42" s="115">
        <f t="shared" si="0"/>
        <v>20336.407600000002</v>
      </c>
      <c r="G42" s="119">
        <f t="shared" si="0"/>
        <v>0</v>
      </c>
      <c r="H42" s="119">
        <f t="shared" si="0"/>
        <v>346613</v>
      </c>
      <c r="I42" s="115">
        <f t="shared" si="0"/>
        <v>17540.739399999999</v>
      </c>
      <c r="J42" s="119">
        <f>J39+J38+J37</f>
        <v>0</v>
      </c>
      <c r="K42" s="119">
        <f>K39+K38+K37</f>
        <v>0</v>
      </c>
      <c r="L42" s="119">
        <f>L39+L38+L37</f>
        <v>0</v>
      </c>
      <c r="M42" s="119">
        <f t="shared" si="0"/>
        <v>0</v>
      </c>
      <c r="N42" s="119">
        <f t="shared" si="0"/>
        <v>0</v>
      </c>
      <c r="O42" s="119">
        <f t="shared" si="0"/>
        <v>0</v>
      </c>
      <c r="P42" s="85">
        <f>SUM(Falkenberg:Varberg!P42)</f>
        <v>2225410.1469999999</v>
      </c>
      <c r="Q42" s="169"/>
      <c r="R42" s="38" t="s">
        <v>39</v>
      </c>
      <c r="S42" s="9" t="str">
        <f>ROUND(P42/1000,0) &amp;" GWh"</f>
        <v>2225 GWh</v>
      </c>
      <c r="T42" s="39">
        <f>P42/P40</f>
        <v>0.16611001284192004</v>
      </c>
      <c r="U42" s="33"/>
    </row>
    <row r="43" spans="1:47">
      <c r="A43" s="44" t="s">
        <v>43</v>
      </c>
      <c r="B43" s="119"/>
      <c r="C43" s="122">
        <f>SUM(Falkenberg:Varberg!C43)</f>
        <v>3967228.8042000001</v>
      </c>
      <c r="D43" s="122">
        <f>SUM(Falkenberg:Varberg!D43)</f>
        <v>2399677</v>
      </c>
      <c r="E43" s="122">
        <f>SUM(Falkenberg:Varberg!E43)</f>
        <v>0</v>
      </c>
      <c r="F43" s="122">
        <f>F11+F24+F40</f>
        <v>230215.90760000001</v>
      </c>
      <c r="G43" s="122">
        <f>SUM(Falkenberg:Varberg!G43)</f>
        <v>485707</v>
      </c>
      <c r="H43" s="122">
        <f>SUM(Falkenberg:Varberg!H43)</f>
        <v>1889234</v>
      </c>
      <c r="I43" s="122">
        <f>I11+I24+I40</f>
        <v>113622.62040000001</v>
      </c>
      <c r="J43" s="122">
        <f>SUM(Falkenberg:Varberg!J43)</f>
        <v>3976839.8884000005</v>
      </c>
      <c r="K43" s="122">
        <f>SUM(Falkenberg:Varberg!K43)</f>
        <v>0</v>
      </c>
      <c r="L43" s="122">
        <f>SUM(Falkenberg:Varberg!L43)</f>
        <v>484520</v>
      </c>
      <c r="M43" s="122">
        <f>SUM(Falkenberg:Varberg!M43)</f>
        <v>1997</v>
      </c>
      <c r="N43" s="122">
        <f>SUM(Falkenberg:Varberg!N43)</f>
        <v>106829.34210000001</v>
      </c>
      <c r="O43" s="122">
        <f>SUM(Falkenberg:Varberg!O43)</f>
        <v>56016.760999999999</v>
      </c>
      <c r="P43" s="115">
        <f>SUM(C43:O43)</f>
        <v>13711888.323700001</v>
      </c>
      <c r="Q43" s="31"/>
      <c r="R43" s="38" t="s">
        <v>40</v>
      </c>
      <c r="S43" s="9" t="str">
        <f>ROUND(P36/1000,0) &amp;" GWh"</f>
        <v>926 GWh</v>
      </c>
      <c r="T43" s="59">
        <f>P36/P40</f>
        <v>6.9125903124061333E-2</v>
      </c>
      <c r="U43" s="33"/>
    </row>
    <row r="44" spans="1:47" ht="15.6">
      <c r="A44" s="44" t="s">
        <v>44</v>
      </c>
      <c r="B44" s="124"/>
      <c r="C44" s="125">
        <f>C43/$P$43</f>
        <v>0.28932767759951294</v>
      </c>
      <c r="D44" s="125">
        <f t="shared" ref="D44:P44" si="1">D43/$P$43</f>
        <v>0.17500704085026225</v>
      </c>
      <c r="E44" s="125">
        <f t="shared" si="1"/>
        <v>0</v>
      </c>
      <c r="F44" s="125">
        <f t="shared" si="1"/>
        <v>1.6789511565820484E-2</v>
      </c>
      <c r="G44" s="125">
        <f t="shared" si="1"/>
        <v>3.5422327584195008E-2</v>
      </c>
      <c r="H44" s="125">
        <f t="shared" si="1"/>
        <v>0.13778073124579029</v>
      </c>
      <c r="I44" s="125">
        <f t="shared" si="1"/>
        <v>8.2864312863175516E-3</v>
      </c>
      <c r="J44" s="125">
        <f t="shared" si="1"/>
        <v>0.29002860835194538</v>
      </c>
      <c r="K44" s="125">
        <f t="shared" si="1"/>
        <v>0</v>
      </c>
      <c r="L44" s="125">
        <f t="shared" si="1"/>
        <v>3.5335760368069978E-2</v>
      </c>
      <c r="M44" s="125">
        <f t="shared" si="1"/>
        <v>1.4564004262989299E-4</v>
      </c>
      <c r="N44" s="125">
        <f t="shared" si="1"/>
        <v>7.7910014709901962E-3</v>
      </c>
      <c r="O44" s="125">
        <f t="shared" si="1"/>
        <v>4.0852696344659623E-3</v>
      </c>
      <c r="P44" s="125">
        <f t="shared" si="1"/>
        <v>1</v>
      </c>
      <c r="Q44" s="31"/>
      <c r="R44" s="38" t="s">
        <v>42</v>
      </c>
      <c r="S44" s="9" t="str">
        <f>ROUND(P34/1000,0) &amp;" GWh"</f>
        <v>451 GWh</v>
      </c>
      <c r="T44" s="39">
        <f>P34/P40</f>
        <v>3.3646865064286803E-2</v>
      </c>
      <c r="U44" s="33"/>
    </row>
    <row r="45" spans="1:47" ht="15.6">
      <c r="A45" s="45"/>
      <c r="B45" s="126"/>
      <c r="C45" s="119"/>
      <c r="D45" s="119"/>
      <c r="E45" s="119"/>
      <c r="F45" s="115"/>
      <c r="G45" s="119"/>
      <c r="H45" s="119"/>
      <c r="I45" s="115"/>
      <c r="J45" s="119"/>
      <c r="K45" s="119"/>
      <c r="L45" s="119"/>
      <c r="M45" s="119"/>
      <c r="N45" s="119"/>
      <c r="O45" s="115"/>
      <c r="P45" s="115"/>
      <c r="Q45" s="31"/>
      <c r="R45" s="38" t="s">
        <v>29</v>
      </c>
      <c r="S45" s="9" t="str">
        <f>ROUND(P32/1000,0) &amp;" GWh"</f>
        <v>267 GWh</v>
      </c>
      <c r="T45" s="39">
        <f>P32/P40</f>
        <v>1.9925123913814426E-2</v>
      </c>
      <c r="U45" s="33"/>
    </row>
    <row r="46" spans="1:47">
      <c r="A46" s="45" t="s">
        <v>47</v>
      </c>
      <c r="B46" s="122">
        <f>SUM(Falkenberg:Varberg!B46)</f>
        <v>146529</v>
      </c>
      <c r="C46" s="122">
        <f>SUM(Falkenberg:Varberg!C46)</f>
        <v>298487.68919999996</v>
      </c>
      <c r="D46" s="119"/>
      <c r="E46" s="119"/>
      <c r="F46" s="115"/>
      <c r="G46" s="119"/>
      <c r="H46" s="119"/>
      <c r="I46" s="115"/>
      <c r="J46" s="119"/>
      <c r="K46" s="119"/>
      <c r="L46" s="119"/>
      <c r="M46" s="119"/>
      <c r="N46" s="119"/>
      <c r="O46" s="115"/>
      <c r="P46" s="107"/>
      <c r="Q46" s="31"/>
      <c r="R46" s="38" t="s">
        <v>45</v>
      </c>
      <c r="S46" s="9" t="str">
        <f>ROUND(P33/1000,0) &amp;" GWh"</f>
        <v>6835 GWh</v>
      </c>
      <c r="T46" s="59">
        <f>P33/P40</f>
        <v>0.51017618953261379</v>
      </c>
      <c r="U46" s="33"/>
    </row>
    <row r="47" spans="1:47">
      <c r="A47" s="45" t="s">
        <v>49</v>
      </c>
      <c r="B47" s="127">
        <f>B46/B24</f>
        <v>0.14116324393479451</v>
      </c>
      <c r="C47" s="127">
        <f>C46/(C40+C24)</f>
        <v>7.9999999999999988E-2</v>
      </c>
      <c r="D47" s="119"/>
      <c r="E47" s="119"/>
      <c r="F47" s="115"/>
      <c r="G47" s="119"/>
      <c r="H47" s="119"/>
      <c r="I47" s="115"/>
      <c r="J47" s="119"/>
      <c r="K47" s="119"/>
      <c r="L47" s="119"/>
      <c r="M47" s="119"/>
      <c r="N47" s="119"/>
      <c r="O47" s="115"/>
      <c r="P47" s="115"/>
      <c r="Q47" s="8"/>
      <c r="R47" s="38" t="s">
        <v>46</v>
      </c>
      <c r="S47" s="9" t="str">
        <f>ROUND(P35/1000,0) &amp;" GWh"</f>
        <v>2693 GWh</v>
      </c>
      <c r="T47" s="59">
        <f>P35/P40</f>
        <v>0.20101590552330367</v>
      </c>
    </row>
    <row r="48" spans="1:47" ht="15" thickBot="1">
      <c r="A48" s="11"/>
      <c r="B48" s="12"/>
      <c r="C48" s="14"/>
      <c r="D48" s="13"/>
      <c r="E48" s="13"/>
      <c r="F48" s="22"/>
      <c r="G48" s="13"/>
      <c r="H48" s="13"/>
      <c r="I48" s="22"/>
      <c r="J48" s="13"/>
      <c r="K48" s="13"/>
      <c r="L48" s="13"/>
      <c r="M48" s="14"/>
      <c r="N48" s="14"/>
      <c r="O48" s="15"/>
      <c r="P48" s="15"/>
      <c r="Q48" s="11"/>
      <c r="R48" s="65" t="s">
        <v>48</v>
      </c>
      <c r="S48" s="9" t="str">
        <f>ROUND(P40/1000,0) &amp;" GWh"</f>
        <v>13397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106</v>
      </c>
      <c r="B49" s="178"/>
      <c r="C49" s="15"/>
      <c r="D49" s="22"/>
      <c r="E49" s="22"/>
      <c r="F49" s="22"/>
      <c r="G49" s="22"/>
      <c r="H49" s="22"/>
      <c r="I49" s="22"/>
      <c r="J49" s="22"/>
      <c r="K49" s="22"/>
      <c r="L49" s="22"/>
      <c r="M49" s="15"/>
      <c r="N49" s="15"/>
      <c r="O49" s="15"/>
      <c r="P49" s="15"/>
      <c r="Q49" s="15"/>
      <c r="R49" s="177"/>
      <c r="S49" s="15"/>
      <c r="T49" s="15"/>
      <c r="U49" s="15"/>
      <c r="V49" s="15"/>
      <c r="W49" s="15"/>
      <c r="X49" s="15"/>
      <c r="Y49" s="15"/>
      <c r="Z49" s="15"/>
      <c r="AA49" s="15"/>
      <c r="AB49" s="15"/>
      <c r="AC49" s="15"/>
      <c r="AD49" s="15"/>
      <c r="AE49" s="15"/>
      <c r="AF49" s="15"/>
      <c r="AG49" s="15"/>
      <c r="AH49" s="177"/>
      <c r="AI49" s="15"/>
      <c r="AJ49" s="15"/>
      <c r="AK49" s="15"/>
      <c r="AL49" s="15"/>
      <c r="AM49" s="15"/>
      <c r="AN49" s="15"/>
      <c r="AO49" s="15"/>
      <c r="AP49" s="15"/>
      <c r="AQ49" s="15"/>
      <c r="AR49" s="15"/>
      <c r="AS49" s="15"/>
      <c r="AT49" s="15"/>
      <c r="AU49" s="15"/>
    </row>
    <row r="50" spans="1:47">
      <c r="A50" s="14"/>
      <c r="B50" s="166"/>
      <c r="C50" s="89"/>
      <c r="D50" s="89"/>
      <c r="E50" s="89"/>
      <c r="F50" s="89"/>
      <c r="G50" s="89"/>
      <c r="H50" s="89"/>
      <c r="I50" s="89"/>
      <c r="J50" s="89"/>
      <c r="K50" s="89"/>
      <c r="L50" s="89"/>
      <c r="M50" s="89"/>
      <c r="N50" s="89"/>
      <c r="O50" s="89"/>
      <c r="P50" s="141"/>
      <c r="Q50" s="14"/>
      <c r="R50" s="11" t="s">
        <v>93</v>
      </c>
      <c r="S50" s="85"/>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3"/>
      <c r="B51" s="167" t="s">
        <v>108</v>
      </c>
      <c r="C51" s="150">
        <f>SUM(Falkenberg:Varberg!C51)</f>
        <v>3967</v>
      </c>
      <c r="D51" s="150">
        <f>SUM(Falkenberg:Varberg!D51)</f>
        <v>2400</v>
      </c>
      <c r="E51" s="150">
        <f>SUM(Falkenberg:Varberg!E51)</f>
        <v>0</v>
      </c>
      <c r="F51" s="150">
        <f>SUM(Falkenberg:Varberg!F51)</f>
        <v>229</v>
      </c>
      <c r="G51" s="150">
        <f>SUM(Falkenberg:Varberg!G51)</f>
        <v>486</v>
      </c>
      <c r="H51" s="150">
        <f>SUM(Falkenberg:Varberg!H51)</f>
        <v>1889</v>
      </c>
      <c r="I51" s="150">
        <f>SUM(Falkenberg:Varberg!I51)</f>
        <v>90</v>
      </c>
      <c r="J51" s="150">
        <f>SUM(Falkenberg:Varberg!J51)</f>
        <v>3977</v>
      </c>
      <c r="K51" s="150">
        <f>SUM(Falkenberg:Varberg!K51)</f>
        <v>0</v>
      </c>
      <c r="L51" s="150">
        <f>SUM(Falkenberg:Varberg!L51)</f>
        <v>485</v>
      </c>
      <c r="M51" s="150">
        <f>SUM(Falkenberg:Varberg!M51)</f>
        <v>2</v>
      </c>
      <c r="N51" s="150">
        <f>SUM(Falkenberg:Varberg!N51)</f>
        <v>107</v>
      </c>
      <c r="O51" s="150">
        <f>SUM(Falkenberg:Varberg!O51)</f>
        <v>56</v>
      </c>
      <c r="P51" s="150">
        <f>SUM(C51:O51)</f>
        <v>13688</v>
      </c>
      <c r="Q51" s="14"/>
      <c r="R51" s="11"/>
      <c r="S51" s="85">
        <f>SUM(Falkenberg:Varberg!S51)</f>
        <v>72</v>
      </c>
      <c r="T51" s="15" t="s">
        <v>30</v>
      </c>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4"/>
      <c r="D52" s="13"/>
      <c r="E52" s="13"/>
      <c r="F52" s="22"/>
      <c r="G52" s="13"/>
      <c r="H52" s="13"/>
      <c r="I52" s="22"/>
      <c r="J52" s="13"/>
      <c r="K52" s="13"/>
      <c r="L52" s="13"/>
      <c r="M52" s="13"/>
      <c r="N52" s="13"/>
      <c r="O52" s="22"/>
      <c r="P52" s="153"/>
      <c r="Q52" s="154"/>
      <c r="R52" s="11"/>
      <c r="S52" s="85">
        <f>SUM(Falkenberg:Varberg!S52)</f>
        <v>1494</v>
      </c>
      <c r="T52" s="15" t="s">
        <v>3</v>
      </c>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K53" s="13"/>
      <c r="L53" s="13"/>
      <c r="M53" s="14"/>
      <c r="N53" s="14"/>
      <c r="O53" s="15"/>
      <c r="P53" s="15"/>
      <c r="Q53" s="14"/>
      <c r="R53" s="11"/>
      <c r="S53" s="85">
        <f>SUM(Falkenberg:Varberg!S53)</f>
        <v>156193.73139999999</v>
      </c>
      <c r="T53" s="15" t="s">
        <v>50</v>
      </c>
      <c r="U53" s="146"/>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67" t="s">
        <v>109</v>
      </c>
      <c r="C54" s="150">
        <f>C43/1000</f>
        <v>3967.2288042</v>
      </c>
      <c r="D54" s="150">
        <f t="shared" ref="D54:N54" si="2">D43/1000</f>
        <v>2399.6770000000001</v>
      </c>
      <c r="E54" s="150">
        <f t="shared" si="2"/>
        <v>0</v>
      </c>
      <c r="F54" s="150">
        <f>F43/1000</f>
        <v>230.21590760000001</v>
      </c>
      <c r="G54" s="150">
        <f t="shared" si="2"/>
        <v>485.70699999999999</v>
      </c>
      <c r="H54" s="150">
        <f t="shared" si="2"/>
        <v>1889.2339999999999</v>
      </c>
      <c r="I54" s="150">
        <f t="shared" si="2"/>
        <v>113.62262040000002</v>
      </c>
      <c r="J54" s="150">
        <f t="shared" si="2"/>
        <v>3976.8398884000007</v>
      </c>
      <c r="K54" s="150">
        <f t="shared" si="2"/>
        <v>0</v>
      </c>
      <c r="L54" s="150">
        <f t="shared" si="2"/>
        <v>484.52</v>
      </c>
      <c r="M54" s="150">
        <f>(O43+M43)/1000</f>
        <v>58.013760999999995</v>
      </c>
      <c r="N54" s="150">
        <f t="shared" si="2"/>
        <v>106.82934210000001</v>
      </c>
      <c r="O54" s="150"/>
      <c r="P54" s="150">
        <f>SUM(C54:O54)</f>
        <v>13711.888323700001</v>
      </c>
      <c r="Q54" s="14"/>
      <c r="R54" s="11"/>
      <c r="S54" s="85"/>
      <c r="T54" s="146"/>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67" t="s">
        <v>102</v>
      </c>
      <c r="C55" s="152">
        <v>3967</v>
      </c>
      <c r="D55" s="152">
        <v>2400</v>
      </c>
      <c r="E55" s="149">
        <v>0</v>
      </c>
      <c r="F55" s="149">
        <v>230</v>
      </c>
      <c r="G55" s="149">
        <v>486</v>
      </c>
      <c r="H55" s="149">
        <v>1889</v>
      </c>
      <c r="I55" s="150">
        <v>114</v>
      </c>
      <c r="J55" s="149">
        <v>3977</v>
      </c>
      <c r="K55" s="152">
        <v>0</v>
      </c>
      <c r="L55" s="152">
        <v>485</v>
      </c>
      <c r="M55" s="152">
        <v>58</v>
      </c>
      <c r="N55" s="152">
        <v>107</v>
      </c>
      <c r="O55" s="152"/>
      <c r="P55" s="150">
        <v>13712</v>
      </c>
      <c r="Q55" s="14"/>
      <c r="R55" s="11"/>
      <c r="S55" s="85">
        <f>SUM(Falkenberg:Varberg!S55)</f>
        <v>9148.9721000000009</v>
      </c>
      <c r="T55" s="148" t="s">
        <v>94</v>
      </c>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51"/>
      <c r="C56" s="184">
        <f>C55-C51</f>
        <v>0</v>
      </c>
      <c r="D56" s="184">
        <f>D55-D51</f>
        <v>0</v>
      </c>
      <c r="E56" s="184">
        <f t="shared" ref="E56:P56" si="3">E55-E51</f>
        <v>0</v>
      </c>
      <c r="F56" s="207">
        <f>F55-F51</f>
        <v>1</v>
      </c>
      <c r="G56" s="184">
        <f t="shared" si="3"/>
        <v>0</v>
      </c>
      <c r="H56" s="184">
        <f t="shared" si="3"/>
        <v>0</v>
      </c>
      <c r="I56" s="184">
        <f>I55-I51</f>
        <v>24</v>
      </c>
      <c r="J56" s="184">
        <f t="shared" si="3"/>
        <v>0</v>
      </c>
      <c r="K56" s="184">
        <f t="shared" si="3"/>
        <v>0</v>
      </c>
      <c r="L56" s="184">
        <f t="shared" si="3"/>
        <v>0</v>
      </c>
      <c r="M56" s="184">
        <f>M55-M51-O51</f>
        <v>0</v>
      </c>
      <c r="N56" s="184">
        <f t="shared" si="3"/>
        <v>0</v>
      </c>
      <c r="O56" s="184"/>
      <c r="P56" s="216">
        <f>P55-P51</f>
        <v>24</v>
      </c>
      <c r="Q56" s="14"/>
      <c r="R56" s="11"/>
      <c r="S56" s="85">
        <f>SUM(Falkenberg:Varberg!S56)</f>
        <v>8925.2609999999986</v>
      </c>
      <c r="T56" s="148" t="s">
        <v>95</v>
      </c>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F57" s="208">
        <f>'[1]Biogasproduktion och fordonsgas'!$C$17</f>
        <v>1.6005</v>
      </c>
      <c r="I57" s="209">
        <f>'[1]Biogasproduktion och fordonsgas'!$C$16</f>
        <v>23.309100000000001</v>
      </c>
      <c r="K57" s="13"/>
      <c r="L57" s="13"/>
      <c r="M57" s="14"/>
      <c r="N57" s="14"/>
      <c r="O57" s="15"/>
      <c r="P57" s="15"/>
      <c r="Q57" s="14"/>
      <c r="R57" s="11"/>
      <c r="S57" s="85">
        <f>SUM(Falkenberg:Varberg!S57)</f>
        <v>922162.23840000003</v>
      </c>
      <c r="T57" s="148" t="s">
        <v>4</v>
      </c>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216"/>
      <c r="D58" s="69"/>
      <c r="E58" s="13"/>
      <c r="F58" s="210" t="s">
        <v>113</v>
      </c>
      <c r="G58" s="211"/>
      <c r="H58" s="211"/>
      <c r="I58" s="202"/>
      <c r="J58" s="13"/>
      <c r="K58" s="69"/>
      <c r="L58" s="69"/>
      <c r="M58" s="42"/>
      <c r="N58" s="42"/>
      <c r="O58" s="213" t="s">
        <v>116</v>
      </c>
      <c r="P58" s="71" t="s">
        <v>115</v>
      </c>
      <c r="Q58" s="8"/>
      <c r="R58" s="8"/>
      <c r="S58" s="85"/>
      <c r="T58" s="148"/>
      <c r="U58" s="15"/>
    </row>
    <row r="59" spans="1:47" ht="15.6">
      <c r="A59" s="8"/>
      <c r="B59" s="68"/>
      <c r="C59" s="17"/>
      <c r="D59" s="69"/>
      <c r="E59" s="161"/>
      <c r="F59" s="212" t="s">
        <v>115</v>
      </c>
      <c r="G59" s="211"/>
      <c r="H59" s="211"/>
      <c r="I59" s="212" t="s">
        <v>115</v>
      </c>
      <c r="J59" s="13"/>
      <c r="K59" s="69"/>
      <c r="L59" s="69"/>
      <c r="M59" s="42"/>
      <c r="N59" s="42"/>
      <c r="O59" s="79"/>
      <c r="P59" s="71"/>
      <c r="Q59" s="8"/>
      <c r="R59" s="8"/>
      <c r="S59" s="14"/>
      <c r="T59" s="15"/>
      <c r="U59" s="14"/>
    </row>
    <row r="60" spans="1:47" ht="15.6">
      <c r="A60" s="8"/>
      <c r="B60" s="68"/>
      <c r="C60" s="17"/>
      <c r="D60" s="69"/>
      <c r="E60" s="13"/>
      <c r="F60" s="163"/>
      <c r="G60" s="13"/>
      <c r="H60" s="13"/>
      <c r="I60" s="22"/>
      <c r="J60" s="13"/>
      <c r="K60" s="69"/>
      <c r="L60" s="69"/>
      <c r="M60" s="42"/>
      <c r="N60" s="42"/>
      <c r="O60" s="79"/>
      <c r="P60" s="71"/>
      <c r="Q60" s="8"/>
      <c r="R60" s="8"/>
      <c r="S60" s="14"/>
      <c r="T60" s="14"/>
      <c r="U60" s="14"/>
    </row>
    <row r="61" spans="1:47">
      <c r="A61" s="73"/>
      <c r="C61" s="183"/>
      <c r="D61" s="69"/>
      <c r="E61" s="161"/>
      <c r="F61" s="162"/>
      <c r="G61" s="13"/>
      <c r="H61" s="13"/>
      <c r="I61" s="165"/>
      <c r="J61" s="13"/>
      <c r="K61" s="69"/>
      <c r="L61" s="69"/>
      <c r="M61" s="42"/>
      <c r="N61" s="42"/>
      <c r="O61" s="79"/>
      <c r="P61" s="71"/>
      <c r="Q61" s="8"/>
      <c r="R61" s="8"/>
      <c r="S61" s="79"/>
      <c r="U61" s="15"/>
    </row>
    <row r="62" spans="1:47" ht="15.6">
      <c r="A62" s="73"/>
      <c r="B62" s="68"/>
      <c r="C62" s="182"/>
      <c r="D62" s="68"/>
      <c r="E62" s="161"/>
      <c r="F62" s="162"/>
      <c r="G62" s="13"/>
      <c r="H62" s="13"/>
      <c r="I62" s="162"/>
      <c r="J62" s="13"/>
      <c r="K62" s="68"/>
      <c r="L62" s="68"/>
      <c r="M62" s="42"/>
      <c r="N62" s="42"/>
      <c r="O62" s="79"/>
      <c r="P62" s="71"/>
      <c r="Q62" s="8"/>
      <c r="R62" s="8"/>
      <c r="S62" s="79"/>
      <c r="U62" s="15"/>
    </row>
    <row r="63" spans="1:47">
      <c r="A63" s="73"/>
      <c r="B63" s="68"/>
      <c r="C63" s="53"/>
      <c r="D63" s="68"/>
      <c r="F63" s="164"/>
      <c r="G63" s="69"/>
      <c r="H63" s="69"/>
      <c r="I63" s="164"/>
      <c r="J63" s="69"/>
      <c r="K63" s="68"/>
      <c r="L63" s="68"/>
      <c r="M63" s="8"/>
      <c r="N63" s="8"/>
      <c r="O63" s="71"/>
      <c r="P63" s="71"/>
      <c r="Q63" s="8"/>
      <c r="R63" s="8"/>
      <c r="S63" s="79"/>
      <c r="U63" s="15"/>
    </row>
    <row r="64" spans="1:47" ht="15.6">
      <c r="A64" s="73"/>
      <c r="B64" s="68"/>
      <c r="C64" s="53"/>
      <c r="D64" s="68"/>
      <c r="E64" s="68"/>
      <c r="F64" s="72"/>
      <c r="G64" s="68"/>
      <c r="H64" s="68"/>
      <c r="I64" s="72"/>
      <c r="J64" s="68"/>
      <c r="K64" s="68"/>
      <c r="L64" s="68"/>
      <c r="M64" s="8"/>
      <c r="N64" s="8"/>
      <c r="O64" s="71"/>
      <c r="P64" s="71"/>
      <c r="Q64" s="8"/>
      <c r="R64" s="8"/>
      <c r="S64" s="79"/>
      <c r="T64" s="144"/>
    </row>
    <row r="65" spans="1:20" ht="15.6">
      <c r="A65" s="73"/>
      <c r="B65" s="53"/>
      <c r="C65" s="53"/>
      <c r="D65" s="53"/>
      <c r="E65" s="53"/>
      <c r="F65" s="63"/>
      <c r="G65" s="53"/>
      <c r="H65" s="53"/>
      <c r="I65" s="63"/>
      <c r="J65" s="53"/>
      <c r="K65" s="68"/>
      <c r="L65" s="68"/>
      <c r="M65" s="8"/>
      <c r="N65" s="8"/>
      <c r="O65" s="71"/>
      <c r="P65" s="71"/>
      <c r="Q65" s="8"/>
      <c r="R65" s="8"/>
      <c r="S65" s="79"/>
      <c r="T65" s="145"/>
    </row>
    <row r="66" spans="1:20" ht="15.6">
      <c r="A66" s="73"/>
      <c r="B66" s="53"/>
      <c r="C66" s="53"/>
      <c r="D66" s="53"/>
      <c r="E66" s="53"/>
      <c r="F66" s="63"/>
      <c r="G66" s="53"/>
      <c r="H66" s="53"/>
      <c r="I66" s="63"/>
      <c r="J66" s="53"/>
      <c r="K66" s="68"/>
      <c r="L66" s="68"/>
      <c r="M66" s="8"/>
      <c r="N66" s="8"/>
      <c r="O66" s="71"/>
      <c r="P66" s="71"/>
      <c r="Q66" s="8"/>
      <c r="R66" s="8"/>
      <c r="S66" s="79"/>
      <c r="T66" s="145"/>
    </row>
    <row r="67" spans="1:20" ht="15.6">
      <c r="A67" s="73"/>
      <c r="B67" s="53"/>
      <c r="C67" s="53"/>
      <c r="D67" s="53"/>
      <c r="E67" s="53"/>
      <c r="F67" s="63"/>
      <c r="G67" s="53"/>
      <c r="H67" s="53"/>
      <c r="I67" s="63"/>
      <c r="J67" s="53"/>
      <c r="K67" s="68"/>
      <c r="L67" s="68"/>
      <c r="M67" s="8"/>
      <c r="N67" s="8"/>
      <c r="O67" s="71"/>
      <c r="P67" s="71"/>
      <c r="Q67" s="8"/>
      <c r="R67" s="8"/>
      <c r="S67" s="42"/>
      <c r="T67" s="47"/>
    </row>
    <row r="68" spans="1:20" ht="15.6">
      <c r="A68" s="73"/>
      <c r="B68" s="53"/>
      <c r="C68" s="185"/>
      <c r="D68" s="53"/>
      <c r="E68" s="53"/>
      <c r="F68" s="63"/>
      <c r="G68" s="53"/>
      <c r="H68" s="53"/>
      <c r="I68" s="63"/>
      <c r="J68" s="53"/>
      <c r="K68" s="68"/>
      <c r="L68" s="68"/>
      <c r="M68" s="8"/>
      <c r="N68" s="8"/>
      <c r="O68" s="71"/>
      <c r="P68" s="71"/>
      <c r="Q68" s="8"/>
      <c r="R68" s="8"/>
      <c r="S68" s="42"/>
      <c r="T68" s="47"/>
    </row>
    <row r="69" spans="1:20" ht="15.6">
      <c r="A69" s="73"/>
      <c r="C69" s="214"/>
      <c r="D69" s="53"/>
      <c r="E69" s="53"/>
      <c r="F69" s="63"/>
      <c r="G69" s="53"/>
      <c r="H69" s="53"/>
      <c r="I69" s="63"/>
      <c r="J69" s="53"/>
      <c r="K69" s="68"/>
      <c r="L69" s="68"/>
      <c r="M69" s="8"/>
      <c r="N69" s="8"/>
      <c r="O69" s="71"/>
      <c r="P69" s="71"/>
      <c r="Q69" s="8"/>
      <c r="R69" s="8"/>
      <c r="S69" s="42"/>
      <c r="T69" s="47"/>
    </row>
    <row r="70" spans="1:20" ht="15.6">
      <c r="A70" s="73"/>
      <c r="B70" s="53"/>
      <c r="C70" s="63"/>
      <c r="D70" s="53"/>
      <c r="E70" s="53"/>
      <c r="F70" s="63"/>
      <c r="G70" s="53"/>
      <c r="H70" s="53"/>
      <c r="I70" s="63"/>
      <c r="J70" s="53"/>
      <c r="K70" s="68"/>
      <c r="L70" s="68"/>
      <c r="M70" s="8"/>
      <c r="N70" s="8"/>
      <c r="O70" s="71"/>
      <c r="P70" s="71"/>
      <c r="Q70" s="8"/>
      <c r="R70" s="8"/>
      <c r="S70" s="42"/>
      <c r="T70" s="47"/>
    </row>
    <row r="71" spans="1:20" ht="15.6">
      <c r="A71" s="8"/>
      <c r="B71" s="20"/>
      <c r="C71" s="71"/>
      <c r="D71" s="20"/>
      <c r="E71" s="20"/>
      <c r="F71" s="23"/>
      <c r="G71" s="20"/>
      <c r="H71" s="20"/>
      <c r="I71" s="23"/>
      <c r="J71" s="20"/>
      <c r="K71" s="68"/>
      <c r="L71" s="68"/>
      <c r="M71" s="8"/>
      <c r="N71" s="8"/>
      <c r="O71" s="71"/>
      <c r="P71" s="71"/>
      <c r="Q71" s="8"/>
      <c r="R71" s="48"/>
      <c r="S71" s="18"/>
      <c r="T71" s="21"/>
    </row>
    <row r="72" spans="1:20">
      <c r="A72" s="179"/>
      <c r="C72" s="49"/>
    </row>
    <row r="74" spans="1:20">
      <c r="A74" s="179"/>
    </row>
    <row r="75" spans="1:20">
      <c r="A75" s="179"/>
      <c r="C75" s="188"/>
    </row>
    <row r="76" spans="1:20">
      <c r="C76" s="188"/>
    </row>
    <row r="77" spans="1:20">
      <c r="C77" s="188"/>
    </row>
  </sheetData>
  <pageMargins left="0.75" right="0.75" top="0.75" bottom="0.5" header="0.5" footer="0.75"/>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U71"/>
  <sheetViews>
    <sheetView topLeftCell="D19" zoomScale="65" zoomScaleNormal="60" workbookViewId="0">
      <selection activeCell="Q46" sqref="Q46"/>
    </sheetView>
  </sheetViews>
  <sheetFormatPr defaultColWidth="8.59765625" defaultRowHeight="14.4"/>
  <cols>
    <col min="1" max="1" width="49.5" style="10" customWidth="1"/>
    <col min="2" max="2" width="17.59765625" style="49" customWidth="1"/>
    <col min="3" max="3" width="17.59765625" style="10" customWidth="1"/>
    <col min="4" max="6" width="17.59765625" style="49" customWidth="1"/>
    <col min="7" max="7" width="24.19921875" style="49" customWidth="1"/>
    <col min="8" max="12" width="17.59765625" style="49" customWidth="1"/>
    <col min="13" max="20" width="17.59765625" style="10" customWidth="1"/>
    <col min="21" max="21" width="9.19921875" style="10" bestFit="1" customWidth="1"/>
    <col min="22" max="16384" width="8.59765625" style="10"/>
  </cols>
  <sheetData>
    <row r="1" spans="1:34" ht="18">
      <c r="A1" s="1" t="s">
        <v>0</v>
      </c>
      <c r="Q1" s="2"/>
      <c r="R1" s="2"/>
      <c r="S1" s="2"/>
      <c r="T1" s="2"/>
    </row>
    <row r="2" spans="1:34" ht="15.6">
      <c r="A2" s="75" t="s">
        <v>68</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6"/>
      <c r="O4" s="26"/>
      <c r="P4" s="78" t="s">
        <v>60</v>
      </c>
      <c r="Q4" s="28"/>
      <c r="AG4" s="28"/>
      <c r="AH4" s="28"/>
    </row>
    <row r="5" spans="1:34" ht="15.6">
      <c r="A5" s="3" t="s">
        <v>51</v>
      </c>
      <c r="B5" s="107"/>
      <c r="C5" s="190">
        <f>[1]Solceller!$H$9</f>
        <v>10079.5</v>
      </c>
      <c r="D5" s="85"/>
      <c r="E5" s="85"/>
      <c r="F5" s="85"/>
      <c r="G5" s="85"/>
      <c r="H5" s="85"/>
      <c r="I5" s="85"/>
      <c r="J5" s="85"/>
      <c r="K5" s="85"/>
      <c r="L5" s="85"/>
      <c r="M5" s="85"/>
      <c r="N5" s="85"/>
      <c r="O5" s="85"/>
      <c r="P5" s="85">
        <f>SUM(D5:N5)</f>
        <v>0</v>
      </c>
      <c r="Q5" s="50"/>
      <c r="AG5" s="50"/>
      <c r="AH5" s="50"/>
    </row>
    <row r="6" spans="1:34" ht="15.6">
      <c r="A6" s="3" t="s">
        <v>75</v>
      </c>
      <c r="B6" s="107"/>
      <c r="C6" s="85">
        <v>0</v>
      </c>
      <c r="D6" s="85">
        <v>0</v>
      </c>
      <c r="E6" s="85">
        <v>0</v>
      </c>
      <c r="F6" s="85">
        <v>0</v>
      </c>
      <c r="G6" s="85">
        <v>0</v>
      </c>
      <c r="H6" s="85">
        <v>0</v>
      </c>
      <c r="I6" s="85">
        <v>0</v>
      </c>
      <c r="J6" s="85">
        <v>0</v>
      </c>
      <c r="K6" s="85">
        <v>0</v>
      </c>
      <c r="L6" s="85">
        <v>0</v>
      </c>
      <c r="M6" s="85">
        <v>0</v>
      </c>
      <c r="N6" s="85">
        <v>0</v>
      </c>
      <c r="O6" s="85">
        <v>0</v>
      </c>
      <c r="P6" s="85">
        <f t="shared" ref="P6:P11" si="0">SUM(D6:N6)</f>
        <v>0</v>
      </c>
      <c r="Q6" s="50"/>
      <c r="AG6" s="50"/>
      <c r="AH6" s="50"/>
    </row>
    <row r="7" spans="1:34" ht="15.6">
      <c r="A7" s="3" t="s">
        <v>17</v>
      </c>
      <c r="B7" s="107"/>
      <c r="C7" s="88">
        <f>[1]Elproduktion!$N$162</f>
        <v>0</v>
      </c>
      <c r="D7" s="85">
        <f>[1]Elproduktion!$N$163</f>
        <v>0</v>
      </c>
      <c r="E7" s="85">
        <f>[1]Elproduktion!$Q$164</f>
        <v>0</v>
      </c>
      <c r="F7" s="85">
        <f>[1]Elproduktion!$N$165</f>
        <v>0</v>
      </c>
      <c r="G7" s="85">
        <f>[1]Elproduktion!$R$166</f>
        <v>0</v>
      </c>
      <c r="H7" s="85">
        <f>[1]Elproduktion!$S$167</f>
        <v>0</v>
      </c>
      <c r="I7" s="85">
        <f>[1]Elproduktion!$N$168</f>
        <v>0</v>
      </c>
      <c r="J7" s="85">
        <f>[1]Elproduktion!$T$166</f>
        <v>0</v>
      </c>
      <c r="K7" s="85">
        <f>[1]Elproduktion!$U$164</f>
        <v>0</v>
      </c>
      <c r="L7" s="85">
        <f>[1]Elproduktion!$V$164</f>
        <v>0</v>
      </c>
      <c r="M7" s="85">
        <f>[1]Elproduktion!$W$164</f>
        <v>0</v>
      </c>
      <c r="N7" s="85"/>
      <c r="O7" s="85"/>
      <c r="P7" s="85">
        <f t="shared" si="0"/>
        <v>0</v>
      </c>
      <c r="Q7" s="50"/>
      <c r="AG7" s="50"/>
      <c r="AH7" s="50"/>
    </row>
    <row r="8" spans="1:34" ht="15.6">
      <c r="A8" s="3" t="s">
        <v>10</v>
      </c>
      <c r="B8" s="107"/>
      <c r="C8" s="88">
        <f>[1]Elproduktion!$N$170</f>
        <v>0</v>
      </c>
      <c r="D8" s="85">
        <f>[1]Elproduktion!$N$171</f>
        <v>0</v>
      </c>
      <c r="E8" s="85">
        <f>[1]Elproduktion!$Q$172</f>
        <v>0</v>
      </c>
      <c r="F8" s="85">
        <f>[1]Elproduktion!$N$173</f>
        <v>0</v>
      </c>
      <c r="G8" s="85">
        <f>[1]Elproduktion!$R$174</f>
        <v>0</v>
      </c>
      <c r="H8" s="85">
        <f>[1]Elproduktion!$S$175</f>
        <v>0</v>
      </c>
      <c r="I8" s="85">
        <f>[1]Elproduktion!$N$176</f>
        <v>0</v>
      </c>
      <c r="J8" s="85">
        <f>[1]Elproduktion!$T$174</f>
        <v>0</v>
      </c>
      <c r="K8" s="85">
        <f>[1]Elproduktion!$U$172</f>
        <v>0</v>
      </c>
      <c r="L8" s="85">
        <f>[1]Elproduktion!$V$172</f>
        <v>0</v>
      </c>
      <c r="M8" s="85">
        <f>[1]Elproduktion!$W$172</f>
        <v>0</v>
      </c>
      <c r="N8" s="85"/>
      <c r="O8" s="85"/>
      <c r="P8" s="85">
        <f t="shared" si="0"/>
        <v>0</v>
      </c>
      <c r="Q8" s="50"/>
      <c r="AG8" s="50"/>
      <c r="AH8" s="50"/>
    </row>
    <row r="9" spans="1:34" ht="15.6">
      <c r="A9" s="3" t="s">
        <v>11</v>
      </c>
      <c r="B9" s="107"/>
      <c r="C9" s="88">
        <f>[1]Elproduktion!$N$178</f>
        <v>220273</v>
      </c>
      <c r="D9" s="85">
        <f>[1]Elproduktion!$N$179</f>
        <v>0</v>
      </c>
      <c r="E9" s="85">
        <f>[1]Elproduktion!$Q$180</f>
        <v>0</v>
      </c>
      <c r="F9" s="85">
        <f>[1]Elproduktion!$N$181</f>
        <v>0</v>
      </c>
      <c r="G9" s="85">
        <f>[1]Elproduktion!$R$182</f>
        <v>0</v>
      </c>
      <c r="H9" s="85">
        <f>[1]Elproduktion!$S$183</f>
        <v>0</v>
      </c>
      <c r="I9" s="85">
        <f>[1]Elproduktion!$N$184</f>
        <v>0</v>
      </c>
      <c r="J9" s="85">
        <f>[1]Elproduktion!$T$182</f>
        <v>0</v>
      </c>
      <c r="K9" s="85">
        <f>[1]Elproduktion!$U$180</f>
        <v>0</v>
      </c>
      <c r="L9" s="85">
        <f>[1]Elproduktion!$V$180</f>
        <v>0</v>
      </c>
      <c r="M9" s="85">
        <f>[1]Elproduktion!$W$180</f>
        <v>0</v>
      </c>
      <c r="N9" s="85"/>
      <c r="O9" s="85"/>
      <c r="P9" s="85">
        <f t="shared" si="0"/>
        <v>0</v>
      </c>
      <c r="Q9" s="50"/>
      <c r="AG9" s="50"/>
      <c r="AH9" s="50"/>
    </row>
    <row r="10" spans="1:34" ht="15.6">
      <c r="A10" s="3" t="s">
        <v>12</v>
      </c>
      <c r="B10" s="107"/>
      <c r="C10" s="88">
        <f>[1]Elproduktion!$N$186</f>
        <v>472096</v>
      </c>
      <c r="D10" s="85">
        <f>[1]Elproduktion!$N$187</f>
        <v>0</v>
      </c>
      <c r="E10" s="85">
        <f>[1]Elproduktion!$Q$188</f>
        <v>0</v>
      </c>
      <c r="F10" s="85">
        <f>[1]Elproduktion!$N$189</f>
        <v>0</v>
      </c>
      <c r="G10" s="85">
        <f>[1]Elproduktion!$R$190</f>
        <v>0</v>
      </c>
      <c r="H10" s="85">
        <f>[1]Elproduktion!$S$191</f>
        <v>0</v>
      </c>
      <c r="I10" s="85">
        <f>[1]Elproduktion!$N$192</f>
        <v>0</v>
      </c>
      <c r="J10" s="85">
        <f>[1]Elproduktion!$T$190</f>
        <v>0</v>
      </c>
      <c r="K10" s="85">
        <f>[1]Elproduktion!$U$188</f>
        <v>0</v>
      </c>
      <c r="L10" s="85">
        <f>[1]Elproduktion!$V$188</f>
        <v>0</v>
      </c>
      <c r="M10" s="85">
        <f>[1]Elproduktion!$W$188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107"/>
      <c r="C11" s="190">
        <f>SUM(C5:C10)</f>
        <v>702448.5</v>
      </c>
      <c r="D11" s="85">
        <f t="shared" ref="D11:O11" si="1">SUM(D5:D10)</f>
        <v>0</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0</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113"/>
      <c r="C14" s="85"/>
      <c r="D14" s="113"/>
      <c r="E14" s="113"/>
      <c r="F14" s="113"/>
      <c r="G14" s="113"/>
      <c r="H14" s="113"/>
      <c r="I14" s="113"/>
      <c r="J14" s="85"/>
      <c r="K14" s="85"/>
      <c r="L14" s="85"/>
      <c r="M14" s="85"/>
      <c r="N14" s="85"/>
      <c r="O14" s="85"/>
      <c r="P14" s="113"/>
      <c r="Q14" s="2"/>
      <c r="R14" s="2"/>
      <c r="S14" s="2"/>
      <c r="T14" s="2"/>
    </row>
    <row r="15" spans="1:34" ht="15.6">
      <c r="A15" s="75" t="str">
        <f>A2</f>
        <v>1382 Falkenberg</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4" t="s">
        <v>62</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85">
        <f>[1]Fjärrvärmeproduktion!$N$226</f>
        <v>0</v>
      </c>
      <c r="C18" s="85"/>
      <c r="D18" s="85">
        <f>[1]Fjärrvärmeproduktion!$N$227</f>
        <v>0</v>
      </c>
      <c r="E18" s="85">
        <f>[1]Fjärrvärmeproduktion!$Q$228</f>
        <v>0</v>
      </c>
      <c r="F18" s="85">
        <f>[1]Fjärrvärmeproduktion!$N$229</f>
        <v>0</v>
      </c>
      <c r="G18" s="88">
        <f>[1]Fjärrvärmeproduktion!$R$230</f>
        <v>0</v>
      </c>
      <c r="H18" s="88">
        <f>[1]Fjärrvärmeproduktion!$S$231</f>
        <v>0</v>
      </c>
      <c r="I18" s="85">
        <f>[1]Fjärrvärmeproduktion!$N$232</f>
        <v>0</v>
      </c>
      <c r="J18" s="85">
        <f>[1]Fjärrvärmeproduktion!$T$230</f>
        <v>0</v>
      </c>
      <c r="K18" s="85">
        <f>[1]Fjärrvärmeproduktion!$U$228</f>
        <v>0</v>
      </c>
      <c r="L18" s="85">
        <f>[1]Fjärrvärmeproduktion!$V$228</f>
        <v>0</v>
      </c>
      <c r="M18" s="85"/>
      <c r="N18" s="85"/>
      <c r="O18" s="85"/>
      <c r="P18" s="85">
        <f>SUM(C18:N18)</f>
        <v>0</v>
      </c>
      <c r="Q18" s="2"/>
      <c r="R18" s="2"/>
      <c r="S18" s="2"/>
      <c r="T18" s="2"/>
    </row>
    <row r="19" spans="1:34" ht="15.6">
      <c r="A19" s="3" t="s">
        <v>18</v>
      </c>
      <c r="B19" s="85">
        <f>[1]Fjärrvärmeproduktion!$N$234+[1]Fjärrvärmeproduktion!$N$266</f>
        <v>76770</v>
      </c>
      <c r="C19" s="85"/>
      <c r="D19" s="85">
        <f>[1]Fjärrvärmeproduktion!$N$235</f>
        <v>199</v>
      </c>
      <c r="E19" s="85">
        <f>[1]Fjärrvärmeproduktion!$Q$236</f>
        <v>0</v>
      </c>
      <c r="F19" s="85">
        <f>[1]Fjärrvärmeproduktion!$N$237</f>
        <v>0</v>
      </c>
      <c r="G19" s="88">
        <f>[1]Fjärrvärmeproduktion!$R$238</f>
        <v>639</v>
      </c>
      <c r="H19" s="88">
        <f>[1]Fjärrvärmeproduktion!$S$239</f>
        <v>83336</v>
      </c>
      <c r="I19" s="85">
        <f>[1]Fjärrvärmeproduktion!$N$240</f>
        <v>606</v>
      </c>
      <c r="J19" s="85">
        <f>[1]Fjärrvärmeproduktion!$T$238</f>
        <v>0</v>
      </c>
      <c r="K19" s="85">
        <f>[1]Fjärrvärmeproduktion!$U$236</f>
        <v>0</v>
      </c>
      <c r="L19" s="85">
        <f>[1]Fjärrvärmeproduktion!$V$236</f>
        <v>0</v>
      </c>
      <c r="M19" s="85"/>
      <c r="N19" s="85"/>
      <c r="O19" s="85"/>
      <c r="P19" s="85">
        <f>SUM(C19:N19)</f>
        <v>84780</v>
      </c>
      <c r="Q19" s="2"/>
      <c r="R19" s="2"/>
      <c r="S19" s="2"/>
      <c r="T19" s="2"/>
    </row>
    <row r="20" spans="1:34" ht="15.6">
      <c r="A20" s="3" t="s">
        <v>19</v>
      </c>
      <c r="B20" s="85">
        <f>[1]Fjärrvärmeproduktion!$N$242</f>
        <v>0</v>
      </c>
      <c r="C20" s="85"/>
      <c r="D20" s="85">
        <f>[1]Fjärrvärmeproduktion!$N$243</f>
        <v>0</v>
      </c>
      <c r="E20" s="85">
        <f>[1]Fjärrvärmeproduktion!$Q$244</f>
        <v>0</v>
      </c>
      <c r="F20" s="85">
        <f>[1]Fjärrvärmeproduktion!$N$245</f>
        <v>0</v>
      </c>
      <c r="G20" s="88">
        <f>[1]Fjärrvärmeproduktion!$R$246</f>
        <v>0</v>
      </c>
      <c r="H20" s="88">
        <f>[1]Fjärrvärmeproduktion!$S$247</f>
        <v>0</v>
      </c>
      <c r="I20" s="85">
        <f>[1]Fjärrvärmeproduktion!$N$248</f>
        <v>0</v>
      </c>
      <c r="J20" s="85">
        <f>[1]Fjärrvärmeproduktion!$T$246</f>
        <v>0</v>
      </c>
      <c r="K20" s="85">
        <f>[1]Fjärrvärmeproduktion!$U$244</f>
        <v>0</v>
      </c>
      <c r="L20" s="85">
        <f>[1]Fjärrvärmeproduktion!$V$244</f>
        <v>0</v>
      </c>
      <c r="M20" s="85"/>
      <c r="N20" s="85"/>
      <c r="O20" s="85"/>
      <c r="P20" s="85">
        <f t="shared" ref="P20:P23" si="2">SUM(C20:N20)</f>
        <v>0</v>
      </c>
      <c r="Q20" s="2"/>
      <c r="R20" s="2"/>
      <c r="S20" s="2"/>
      <c r="T20" s="2"/>
    </row>
    <row r="21" spans="1:34" ht="16.2" thickBot="1">
      <c r="A21" s="3" t="s">
        <v>20</v>
      </c>
      <c r="B21" s="85">
        <f>[1]Fjärrvärmeproduktion!$N$250</f>
        <v>0</v>
      </c>
      <c r="C21" s="85"/>
      <c r="D21" s="85">
        <f>[1]Fjärrvärmeproduktion!$N$251</f>
        <v>0</v>
      </c>
      <c r="E21" s="85">
        <f>[1]Fjärrvärmeproduktion!$Q$252</f>
        <v>0</v>
      </c>
      <c r="F21" s="85">
        <f>[1]Fjärrvärmeproduktion!$N$253</f>
        <v>0</v>
      </c>
      <c r="G21" s="88">
        <f>[1]Fjärrvärmeproduktion!$R$254</f>
        <v>0</v>
      </c>
      <c r="H21" s="88">
        <f>[1]Fjärrvärmeproduktion!$S$255</f>
        <v>0</v>
      </c>
      <c r="I21" s="85">
        <f>[1]Fjärrvärmeproduktion!$N$256</f>
        <v>0</v>
      </c>
      <c r="J21" s="85">
        <f>[1]Fjärrvärmeproduktion!$T$254</f>
        <v>0</v>
      </c>
      <c r="K21" s="85">
        <f>[1]Fjärrvärmeproduktion!$U$252</f>
        <v>0</v>
      </c>
      <c r="L21" s="85">
        <f>[1]Fjärrvärmeproduktion!$V$252</f>
        <v>0</v>
      </c>
      <c r="M21" s="85"/>
      <c r="N21" s="85"/>
      <c r="O21" s="85"/>
      <c r="P21" s="85">
        <f t="shared" si="2"/>
        <v>0</v>
      </c>
      <c r="Q21" s="2"/>
      <c r="R21" s="34"/>
      <c r="S21" s="34"/>
      <c r="T21" s="34"/>
    </row>
    <row r="22" spans="1:34" ht="15.6">
      <c r="A22" s="3" t="s">
        <v>21</v>
      </c>
      <c r="B22" s="85">
        <f>[1]Fjärrvärmeproduktion!$N$258</f>
        <v>178</v>
      </c>
      <c r="C22" s="85"/>
      <c r="D22" s="85">
        <f>[1]Fjärrvärmeproduktion!$N$259</f>
        <v>0</v>
      </c>
      <c r="E22" s="85">
        <f>[1]Fjärrvärmeproduktion!$Q$260</f>
        <v>0</v>
      </c>
      <c r="F22" s="85">
        <f>[1]Fjärrvärmeproduktion!$N$261</f>
        <v>0</v>
      </c>
      <c r="G22" s="88">
        <f>[1]Fjärrvärmeproduktion!$R$262</f>
        <v>0</v>
      </c>
      <c r="H22" s="88">
        <f>[1]Fjärrvärmeproduktion!$S$263</f>
        <v>0</v>
      </c>
      <c r="I22" s="85">
        <f>[1]Fjärrvärmeproduktion!$N$264</f>
        <v>0</v>
      </c>
      <c r="J22" s="85">
        <f>[1]Fjärrvärmeproduktion!$T$262</f>
        <v>0</v>
      </c>
      <c r="K22" s="85">
        <f>[1]Fjärrvärmeproduktion!$U$260</f>
        <v>0</v>
      </c>
      <c r="L22" s="85">
        <f>[1]Fjärrvärmeproduktion!$V$260</f>
        <v>0</v>
      </c>
      <c r="M22" s="85"/>
      <c r="N22" s="85"/>
      <c r="O22" s="85"/>
      <c r="P22" s="85">
        <f t="shared" si="2"/>
        <v>0</v>
      </c>
      <c r="Q22" s="29"/>
      <c r="R22" s="40" t="s">
        <v>23</v>
      </c>
      <c r="S22" s="83" t="str">
        <f>ROUND(P43/1000,0) &amp;" GWh"</f>
        <v>1359 GWh</v>
      </c>
      <c r="T22" s="35"/>
      <c r="U22" s="33"/>
    </row>
    <row r="23" spans="1:34" ht="15.6">
      <c r="A23" s="3" t="s">
        <v>22</v>
      </c>
      <c r="B23" s="85">
        <v>0</v>
      </c>
      <c r="C23" s="85"/>
      <c r="D23" s="85">
        <f>[1]Fjärrvärmeproduktion!$N$267</f>
        <v>0</v>
      </c>
      <c r="E23" s="85">
        <f>[1]Fjärrvärmeproduktion!$Q$268</f>
        <v>0</v>
      </c>
      <c r="F23" s="85">
        <f>[1]Fjärrvärmeproduktion!$N$269</f>
        <v>0</v>
      </c>
      <c r="G23" s="88">
        <f>[1]Fjärrvärmeproduktion!$R$270</f>
        <v>0</v>
      </c>
      <c r="H23" s="88">
        <f>[1]Fjärrvärmeproduktion!$S$271</f>
        <v>0</v>
      </c>
      <c r="I23" s="85">
        <f>[1]Fjärrvärmeproduktion!$N$272</f>
        <v>0</v>
      </c>
      <c r="J23" s="85">
        <f>[1]Fjärrvärmeproduktion!$T$270</f>
        <v>0</v>
      </c>
      <c r="K23" s="85">
        <f>[1]Fjärrvärmeproduktion!$U$268</f>
        <v>0</v>
      </c>
      <c r="L23" s="85">
        <f>[1]Fjärrvärmeproduktion!$V$268</f>
        <v>0</v>
      </c>
      <c r="M23" s="85"/>
      <c r="N23" s="85"/>
      <c r="O23" s="85"/>
      <c r="P23" s="85">
        <f t="shared" si="2"/>
        <v>0</v>
      </c>
      <c r="Q23" s="29"/>
      <c r="R23" s="38"/>
      <c r="S23" s="2"/>
      <c r="T23" s="36"/>
      <c r="U23" s="33"/>
    </row>
    <row r="24" spans="1:34" ht="15.6">
      <c r="A24" s="3" t="s">
        <v>13</v>
      </c>
      <c r="B24" s="85">
        <f>SUM(B18:B23)</f>
        <v>76948</v>
      </c>
      <c r="C24" s="85">
        <f t="shared" ref="C24:O24" si="3">SUM(C18:C23)</f>
        <v>0</v>
      </c>
      <c r="D24" s="85">
        <f t="shared" si="3"/>
        <v>199</v>
      </c>
      <c r="E24" s="85">
        <f t="shared" si="3"/>
        <v>0</v>
      </c>
      <c r="F24" s="85">
        <f t="shared" si="3"/>
        <v>0</v>
      </c>
      <c r="G24" s="85">
        <f t="shared" si="3"/>
        <v>639</v>
      </c>
      <c r="H24" s="85">
        <f t="shared" si="3"/>
        <v>83336</v>
      </c>
      <c r="I24" s="85">
        <f t="shared" si="3"/>
        <v>606</v>
      </c>
      <c r="J24" s="85">
        <f t="shared" si="3"/>
        <v>0</v>
      </c>
      <c r="K24" s="85">
        <f t="shared" si="3"/>
        <v>0</v>
      </c>
      <c r="L24" s="85">
        <f t="shared" si="3"/>
        <v>0</v>
      </c>
      <c r="M24" s="85">
        <f t="shared" si="3"/>
        <v>0</v>
      </c>
      <c r="N24" s="85">
        <f t="shared" si="3"/>
        <v>0</v>
      </c>
      <c r="O24" s="85">
        <f t="shared" si="3"/>
        <v>0</v>
      </c>
      <c r="P24" s="85">
        <f>SUM(C24:N24)</f>
        <v>84780</v>
      </c>
      <c r="Q24" s="29"/>
      <c r="R24" s="38"/>
      <c r="S24" s="2" t="s">
        <v>24</v>
      </c>
      <c r="T24" s="36" t="s">
        <v>25</v>
      </c>
      <c r="U24" s="33"/>
    </row>
    <row r="25" spans="1:34" ht="15.6">
      <c r="B25" s="85"/>
      <c r="C25" s="85"/>
      <c r="D25" s="85"/>
      <c r="E25" s="85"/>
      <c r="F25" s="85"/>
      <c r="G25" s="85"/>
      <c r="H25" s="85"/>
      <c r="I25" s="85"/>
      <c r="J25" s="85"/>
      <c r="K25" s="85"/>
      <c r="L25" s="85"/>
      <c r="M25" s="85"/>
      <c r="N25" s="85"/>
      <c r="O25" s="85"/>
      <c r="P25" s="85"/>
      <c r="Q25" s="29"/>
      <c r="R25" s="80" t="str">
        <f>C30</f>
        <v>El</v>
      </c>
      <c r="S25" s="57" t="str">
        <f>ROUND(C43/1000,0) &amp;" GWh"</f>
        <v>630 GWh</v>
      </c>
      <c r="T25" s="39">
        <f>C$44</f>
        <v>0.4634979621218665</v>
      </c>
      <c r="U25" s="33"/>
    </row>
    <row r="26" spans="1:34" ht="15.6">
      <c r="B26" s="126"/>
      <c r="C26" s="85"/>
      <c r="D26" s="85"/>
      <c r="E26" s="85"/>
      <c r="F26" s="85"/>
      <c r="G26" s="85"/>
      <c r="H26" s="85"/>
      <c r="I26" s="85"/>
      <c r="J26" s="85"/>
      <c r="K26" s="85"/>
      <c r="L26" s="85"/>
      <c r="M26" s="85"/>
      <c r="N26" s="85"/>
      <c r="O26" s="85"/>
      <c r="P26" s="85"/>
      <c r="Q26" s="29"/>
      <c r="R26" s="81" t="str">
        <f>D30</f>
        <v>Oljeprodukter</v>
      </c>
      <c r="S26" s="57" t="str">
        <f>ROUND(D43/1000,0) &amp;" GWh"</f>
        <v>391 GWh</v>
      </c>
      <c r="T26" s="39">
        <f>D$44</f>
        <v>0.28768558196251948</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58 GWh</v>
      </c>
      <c r="T28" s="39">
        <f>F$44</f>
        <v>4.2830281535793643E-2</v>
      </c>
      <c r="U28" s="33"/>
    </row>
    <row r="29" spans="1:34" ht="15.6">
      <c r="A29" s="75" t="str">
        <f>A2</f>
        <v>1382 Falkenberg</v>
      </c>
      <c r="B29" s="85"/>
      <c r="C29" s="85"/>
      <c r="D29" s="85"/>
      <c r="E29" s="85"/>
      <c r="F29" s="85"/>
      <c r="G29" s="85"/>
      <c r="H29" s="85"/>
      <c r="I29" s="85"/>
      <c r="J29" s="85"/>
      <c r="K29" s="85"/>
      <c r="L29" s="85"/>
      <c r="M29" s="85"/>
      <c r="N29" s="85"/>
      <c r="O29" s="85"/>
      <c r="P29" s="85"/>
      <c r="Q29" s="156" t="s">
        <v>107</v>
      </c>
      <c r="R29" s="81" t="str">
        <f>G30</f>
        <v>Biodrivmedel/Bioolja</v>
      </c>
      <c r="S29" s="57" t="str">
        <f>ROUND(G43/1000,0) &amp;" GWh"</f>
        <v>70 GWh</v>
      </c>
      <c r="T29" s="39">
        <f>G$44</f>
        <v>5.1515437618714431E-2</v>
      </c>
      <c r="U29" s="33"/>
    </row>
    <row r="30" spans="1:34" ht="28.8">
      <c r="A30" s="4">
        <v>2020</v>
      </c>
      <c r="B30" s="115" t="s">
        <v>64</v>
      </c>
      <c r="C30" s="119" t="s">
        <v>8</v>
      </c>
      <c r="D30" s="114" t="s">
        <v>30</v>
      </c>
      <c r="E30" s="114" t="s">
        <v>2</v>
      </c>
      <c r="F30" s="116" t="s">
        <v>3</v>
      </c>
      <c r="G30" s="114" t="s">
        <v>89</v>
      </c>
      <c r="H30" s="114" t="s">
        <v>50</v>
      </c>
      <c r="I30" s="116" t="s">
        <v>5</v>
      </c>
      <c r="J30" s="114" t="s">
        <v>4</v>
      </c>
      <c r="K30" s="114" t="s">
        <v>6</v>
      </c>
      <c r="L30" s="114" t="s">
        <v>7</v>
      </c>
      <c r="M30" s="114" t="s">
        <v>62</v>
      </c>
      <c r="N30" s="116" t="s">
        <v>67</v>
      </c>
      <c r="O30" s="116" t="s">
        <v>62</v>
      </c>
      <c r="P30" s="117" t="s">
        <v>27</v>
      </c>
      <c r="Q30" s="156" t="s">
        <v>98</v>
      </c>
      <c r="R30" s="80" t="str">
        <f>H30</f>
        <v>Biobränslen</v>
      </c>
      <c r="S30" s="57" t="str">
        <f>ROUND(H43/1000,0) &amp;" GWh"</f>
        <v>169 GWh</v>
      </c>
      <c r="T30" s="39">
        <f>H$44</f>
        <v>0.12424359055208362</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41 GWh</v>
      </c>
      <c r="T31" s="39">
        <f>I$44</f>
        <v>3.0227146209022341E-2</v>
      </c>
      <c r="U31" s="32"/>
      <c r="AG31" s="28"/>
      <c r="AH31" s="28"/>
    </row>
    <row r="32" spans="1:34">
      <c r="A32" s="3" t="s">
        <v>28</v>
      </c>
      <c r="B32" s="85">
        <f>[1]Slutanvändning!$N$332</f>
        <v>0</v>
      </c>
      <c r="C32" s="85">
        <f>[1]Slutanvändning!$N$333</f>
        <v>39587</v>
      </c>
      <c r="D32" s="85">
        <f>[1]Slutanvändning!$N$326</f>
        <v>24889</v>
      </c>
      <c r="E32" s="85">
        <f>[1]Slutanvändning!$Q$327</f>
        <v>0</v>
      </c>
      <c r="F32" s="85">
        <f>[1]Slutanvändning!$N$328</f>
        <v>0</v>
      </c>
      <c r="G32" s="85">
        <f>[1]Slutanvändning!$N$329</f>
        <v>5604</v>
      </c>
      <c r="H32" s="85">
        <f>[1]Slutanvändning!$N$330</f>
        <v>0</v>
      </c>
      <c r="I32" s="88">
        <f>[1]Slutanvändning!$N$331</f>
        <v>0</v>
      </c>
      <c r="J32" s="85">
        <v>0</v>
      </c>
      <c r="K32" s="85">
        <f>[1]Slutanvändning!$U$327</f>
        <v>0</v>
      </c>
      <c r="L32" s="85">
        <f>[1]Slutanvändning!$V$327</f>
        <v>0</v>
      </c>
      <c r="M32" s="85">
        <v>0</v>
      </c>
      <c r="N32" s="85">
        <f>[1]Slutanvändning!$X$329</f>
        <v>0</v>
      </c>
      <c r="O32" s="85">
        <v>0</v>
      </c>
      <c r="P32" s="85">
        <f>SUM(B32:N32)</f>
        <v>70080</v>
      </c>
      <c r="Q32" s="224">
        <v>70</v>
      </c>
      <c r="R32" s="81" t="str">
        <f>J30</f>
        <v>Avlutar</v>
      </c>
      <c r="S32" s="57" t="str">
        <f>ROUND(J43/1000,0) &amp;" GWh"</f>
        <v>0 GWh</v>
      </c>
      <c r="T32" s="39">
        <f>J$44</f>
        <v>0</v>
      </c>
      <c r="U32" s="33"/>
    </row>
    <row r="33" spans="1:47">
      <c r="A33" s="3" t="s">
        <v>31</v>
      </c>
      <c r="B33" s="85">
        <f>[1]Slutanvändning!$N$341</f>
        <v>1487</v>
      </c>
      <c r="C33" s="85">
        <f>[1]Slutanvändning!$N$342</f>
        <v>141193</v>
      </c>
      <c r="D33" s="85">
        <f>[1]Slutanvändning!$N$335</f>
        <v>7021</v>
      </c>
      <c r="E33" s="85">
        <f>[1]Slutanvändning!$Q$336</f>
        <v>0</v>
      </c>
      <c r="F33" s="85">
        <f>[1]Slutanvändning!$N$337</f>
        <v>58186</v>
      </c>
      <c r="G33" s="85">
        <f>[1]Slutanvändning!$N$338</f>
        <v>1084</v>
      </c>
      <c r="H33" s="85">
        <f>[1]Slutanvändning!$N$339</f>
        <v>16648</v>
      </c>
      <c r="I33" s="191">
        <f>[1]Slutanvändning!$AD$340</f>
        <v>34152.781000000003</v>
      </c>
      <c r="J33" s="85">
        <v>0</v>
      </c>
      <c r="K33" s="85">
        <f>[1]Slutanvändning!$U$336</f>
        <v>0</v>
      </c>
      <c r="L33" s="85">
        <f>[1]Slutanvändning!$V$336</f>
        <v>0</v>
      </c>
      <c r="M33" s="85">
        <v>0</v>
      </c>
      <c r="N33" s="85">
        <f>[1]Slutanvändning!$X$338</f>
        <v>0</v>
      </c>
      <c r="O33" s="85">
        <v>0</v>
      </c>
      <c r="P33" s="190">
        <f>SUM(B33:N33)</f>
        <v>259771.78100000002</v>
      </c>
      <c r="Q33" s="224">
        <v>260</v>
      </c>
      <c r="R33" s="80" t="str">
        <f>K30</f>
        <v>Torv</v>
      </c>
      <c r="S33" s="57" t="str">
        <f>ROUND(K43/1000,0) &amp;" GWh"</f>
        <v>0 GWh</v>
      </c>
      <c r="T33" s="39">
        <f>K$44</f>
        <v>0</v>
      </c>
      <c r="U33" s="33"/>
    </row>
    <row r="34" spans="1:47" ht="15.6">
      <c r="A34" s="3" t="s">
        <v>32</v>
      </c>
      <c r="B34" s="85">
        <f>[1]Slutanvändning!$N$350</f>
        <v>15555</v>
      </c>
      <c r="C34" s="85">
        <f>[1]Slutanvändning!$N$351</f>
        <v>38146</v>
      </c>
      <c r="D34" s="85">
        <f>[1]Slutanvändning!$N$344</f>
        <v>45</v>
      </c>
      <c r="E34" s="85">
        <f>[1]Slutanvändning!$Q$345</f>
        <v>0</v>
      </c>
      <c r="F34" s="85">
        <f>[1]Slutanvändning!$N$346</f>
        <v>0</v>
      </c>
      <c r="G34" s="85">
        <f>[1]Slutanvändning!$N$347</f>
        <v>0</v>
      </c>
      <c r="H34" s="85">
        <f>[1]Slutanvändning!$N$348</f>
        <v>0</v>
      </c>
      <c r="I34" s="88">
        <f>[1]Slutanvändning!$N$349</f>
        <v>0</v>
      </c>
      <c r="J34" s="85">
        <v>0</v>
      </c>
      <c r="K34" s="85">
        <f>[1]Slutanvändning!$U$345</f>
        <v>0</v>
      </c>
      <c r="L34" s="85">
        <f>[1]Slutanvändning!$V$345</f>
        <v>0</v>
      </c>
      <c r="M34" s="85">
        <v>0</v>
      </c>
      <c r="N34" s="85">
        <f>[1]Slutanvändning!$X$347</f>
        <v>0</v>
      </c>
      <c r="O34" s="85">
        <v>0</v>
      </c>
      <c r="P34" s="85">
        <f t="shared" ref="P34:P38" si="4">SUM(B34:N34)</f>
        <v>53746</v>
      </c>
      <c r="Q34" s="224">
        <v>54</v>
      </c>
      <c r="R34" s="81" t="str">
        <f>L30</f>
        <v>Avfall</v>
      </c>
      <c r="S34" s="57" t="str">
        <f>ROUND(L43/1000,0) &amp;" GWh"</f>
        <v>0 GWh</v>
      </c>
      <c r="T34" s="39">
        <f>L$44</f>
        <v>0</v>
      </c>
      <c r="U34" s="33"/>
      <c r="V34" s="6"/>
      <c r="W34" s="55"/>
    </row>
    <row r="35" spans="1:47">
      <c r="A35" s="3" t="s">
        <v>33</v>
      </c>
      <c r="B35" s="85">
        <f>[1]Slutanvändning!$N$359</f>
        <v>0</v>
      </c>
      <c r="C35" s="85">
        <f>[1]Slutanvändning!$N$360</f>
        <v>489</v>
      </c>
      <c r="D35" s="85">
        <f>[1]Slutanvändning!$N$353</f>
        <v>350788</v>
      </c>
      <c r="E35" s="85">
        <f>[1]Slutanvändning!$Q$354</f>
        <v>0</v>
      </c>
      <c r="F35" s="85">
        <f>[1]Slutanvändning!$N$355</f>
        <v>0</v>
      </c>
      <c r="G35" s="85">
        <f>[1]Slutanvändning!$N$356</f>
        <v>62658</v>
      </c>
      <c r="H35" s="85">
        <f>[1]Slutanvändning!$N$357</f>
        <v>0</v>
      </c>
      <c r="I35" s="88">
        <f>[1]Slutanvändning!$N$358</f>
        <v>0</v>
      </c>
      <c r="J35" s="85">
        <v>0</v>
      </c>
      <c r="K35" s="85">
        <f>[1]Slutanvändning!$U$354</f>
        <v>0</v>
      </c>
      <c r="L35" s="85">
        <f>[1]Slutanvändning!$V$354</f>
        <v>0</v>
      </c>
      <c r="M35" s="85">
        <v>0</v>
      </c>
      <c r="N35" s="85">
        <f>[1]Slutanvändning!$X$356</f>
        <v>0</v>
      </c>
      <c r="O35" s="85">
        <v>0</v>
      </c>
      <c r="P35" s="85">
        <f>SUM(B35:N35)</f>
        <v>413935</v>
      </c>
      <c r="Q35" s="224">
        <v>414</v>
      </c>
      <c r="R35" s="80" t="str">
        <f>M30</f>
        <v>Övrigt</v>
      </c>
      <c r="S35" s="57" t="str">
        <f>ROUND(M43/1000,0) &amp;" GWh"</f>
        <v>0 GWh</v>
      </c>
      <c r="T35" s="39">
        <f>M$44</f>
        <v>0</v>
      </c>
      <c r="U35" s="33"/>
    </row>
    <row r="36" spans="1:47">
      <c r="A36" s="3" t="s">
        <v>34</v>
      </c>
      <c r="B36" s="85">
        <f>[1]Slutanvändning!$N$368</f>
        <v>14538</v>
      </c>
      <c r="C36" s="85">
        <f>[1]Slutanvändning!$N$369</f>
        <v>181941</v>
      </c>
      <c r="D36" s="85">
        <f>[1]Slutanvändning!$N$362</f>
        <v>7432</v>
      </c>
      <c r="E36" s="85">
        <f>[1]Slutanvändning!$Q$363</f>
        <v>0</v>
      </c>
      <c r="F36" s="85">
        <f>[1]Slutanvändning!$N$364</f>
        <v>0</v>
      </c>
      <c r="G36" s="85">
        <f>[1]Slutanvändning!$N$365</f>
        <v>0</v>
      </c>
      <c r="H36" s="85">
        <f>[1]Slutanvändning!$N$366</f>
        <v>0</v>
      </c>
      <c r="I36" s="88">
        <f>[1]Slutanvändning!$N$367</f>
        <v>0</v>
      </c>
      <c r="J36" s="85">
        <v>0</v>
      </c>
      <c r="K36" s="85">
        <f>[1]Slutanvändning!$U$363</f>
        <v>0</v>
      </c>
      <c r="L36" s="85">
        <f>[1]Slutanvändning!$V$363</f>
        <v>0</v>
      </c>
      <c r="M36" s="85">
        <v>0</v>
      </c>
      <c r="N36" s="85">
        <f>[1]Slutanvändning!$X$365</f>
        <v>0</v>
      </c>
      <c r="O36" s="85">
        <v>0</v>
      </c>
      <c r="P36" s="85">
        <f>SUM(B36:N36)</f>
        <v>203911</v>
      </c>
      <c r="Q36" s="224">
        <v>204</v>
      </c>
      <c r="R36" s="80" t="str">
        <f>N30</f>
        <v>Beckolja</v>
      </c>
      <c r="S36" s="57" t="str">
        <f>ROUND(N43/1000,0) &amp;" GWh"</f>
        <v>0 GWh</v>
      </c>
      <c r="T36" s="39">
        <f>N$44</f>
        <v>0</v>
      </c>
      <c r="U36" s="33"/>
    </row>
    <row r="37" spans="1:47">
      <c r="A37" s="3" t="s">
        <v>35</v>
      </c>
      <c r="B37" s="85">
        <f>[1]Slutanvändning!$N$377</f>
        <v>5845</v>
      </c>
      <c r="C37" s="85">
        <f>[1]Slutanvändning!$N$378</f>
        <v>133723</v>
      </c>
      <c r="D37" s="85">
        <f>[1]Slutanvändning!$N$371</f>
        <v>409</v>
      </c>
      <c r="E37" s="85">
        <f>[1]Slutanvändning!$Q$372</f>
        <v>0</v>
      </c>
      <c r="F37" s="85">
        <f>[1]Slutanvändning!$N$373+'[1]Gas hushåll'!$C$6</f>
        <v>0</v>
      </c>
      <c r="G37" s="85">
        <f>[1]Slutanvändning!$N$374</f>
        <v>0</v>
      </c>
      <c r="H37" s="85">
        <f>[1]Slutanvändning!$N$375</f>
        <v>68804</v>
      </c>
      <c r="I37" s="88">
        <f>[1]Slutanvändning!$N$376+'[1]Gas hushåll'!$H$6</f>
        <v>0</v>
      </c>
      <c r="J37" s="85">
        <v>0</v>
      </c>
      <c r="K37" s="85">
        <f>[1]Slutanvändning!$U$372</f>
        <v>0</v>
      </c>
      <c r="L37" s="85">
        <f>[1]Slutanvändning!$V$372</f>
        <v>0</v>
      </c>
      <c r="M37" s="85">
        <v>0</v>
      </c>
      <c r="N37" s="85">
        <f>[1]Slutanvändning!$X$374</f>
        <v>0</v>
      </c>
      <c r="O37" s="85">
        <v>0</v>
      </c>
      <c r="P37" s="85">
        <f>SUM(B37:N37)</f>
        <v>208781</v>
      </c>
      <c r="Q37" s="225" t="s">
        <v>114</v>
      </c>
      <c r="R37" s="81" t="str">
        <f>O30</f>
        <v>Övrigt</v>
      </c>
      <c r="S37" s="57" t="str">
        <f>ROUND(O43/1000,0) &amp;" GWh"</f>
        <v>0 GWh</v>
      </c>
      <c r="T37" s="39">
        <f>O$44</f>
        <v>0</v>
      </c>
      <c r="U37" s="33"/>
    </row>
    <row r="38" spans="1:47">
      <c r="A38" s="3" t="s">
        <v>36</v>
      </c>
      <c r="B38" s="85">
        <f>[1]Slutanvändning!$N$386</f>
        <v>29310</v>
      </c>
      <c r="C38" s="85">
        <f>[1]Slutanvändning!$N$387</f>
        <v>23949</v>
      </c>
      <c r="D38" s="85">
        <f>[1]Slutanvändning!$N$380</f>
        <v>45</v>
      </c>
      <c r="E38" s="85">
        <f>[1]Slutanvändning!$Q$381</f>
        <v>0</v>
      </c>
      <c r="F38" s="85">
        <f>[1]Slutanvändning!$N$382+'[1]Gas hushåll'!$D$6</f>
        <v>0</v>
      </c>
      <c r="G38" s="85">
        <f>[1]Slutanvändning!$N$383</f>
        <v>0</v>
      </c>
      <c r="H38" s="85">
        <f>[1]Slutanvändning!$N$384</f>
        <v>0</v>
      </c>
      <c r="I38" s="194">
        <f>[1]Slutanvändning!$N$385+'[1]Gas hushåll'!$I$6</f>
        <v>6305.5470000000005</v>
      </c>
      <c r="J38" s="85">
        <v>0</v>
      </c>
      <c r="K38" s="85">
        <f>[1]Slutanvändning!$U$381</f>
        <v>0</v>
      </c>
      <c r="L38" s="85">
        <f>[1]Slutanvändning!$V$381</f>
        <v>0</v>
      </c>
      <c r="M38" s="85">
        <v>0</v>
      </c>
      <c r="N38" s="85">
        <f>[1]Slutanvändning!$X$383</f>
        <v>0</v>
      </c>
      <c r="O38" s="85">
        <v>0</v>
      </c>
      <c r="P38" s="190">
        <f t="shared" si="4"/>
        <v>59609.546999999999</v>
      </c>
      <c r="Q38" s="225" t="s">
        <v>114</v>
      </c>
      <c r="R38" s="41"/>
      <c r="S38" s="27"/>
      <c r="T38" s="37"/>
      <c r="U38" s="33"/>
    </row>
    <row r="39" spans="1:47">
      <c r="A39" s="3" t="s">
        <v>37</v>
      </c>
      <c r="B39" s="85">
        <f>[1]Slutanvändning!$N$395</f>
        <v>0</v>
      </c>
      <c r="C39" s="85">
        <f>[1]Slutanvändning!$N$396</f>
        <v>24003</v>
      </c>
      <c r="D39" s="85">
        <f>[1]Slutanvändning!$N$389</f>
        <v>0</v>
      </c>
      <c r="E39" s="85">
        <f>[1]Slutanvändning!$Q$390</f>
        <v>0</v>
      </c>
      <c r="F39" s="85">
        <f>[1]Slutanvändning!$N$391</f>
        <v>0</v>
      </c>
      <c r="G39" s="85">
        <f>[1]Slutanvändning!$N$392</f>
        <v>0</v>
      </c>
      <c r="H39" s="85">
        <f>[1]Slutanvändning!$N$393</f>
        <v>0</v>
      </c>
      <c r="I39" s="88">
        <f>[1]Slutanvändning!$N$394</f>
        <v>0</v>
      </c>
      <c r="J39" s="85">
        <v>0</v>
      </c>
      <c r="K39" s="85">
        <f>[1]Slutanvändning!$U$390</f>
        <v>0</v>
      </c>
      <c r="L39" s="85">
        <f>[1]Slutanvändning!$V$390</f>
        <v>0</v>
      </c>
      <c r="M39" s="85">
        <v>0</v>
      </c>
      <c r="N39" s="85">
        <f>[1]Slutanvändning!$X$392</f>
        <v>0</v>
      </c>
      <c r="O39" s="85">
        <v>0</v>
      </c>
      <c r="P39" s="85">
        <f>SUM(B39:N39)</f>
        <v>24003</v>
      </c>
      <c r="Q39" s="225" t="s">
        <v>114</v>
      </c>
      <c r="R39" s="38"/>
      <c r="S39" s="8"/>
      <c r="T39" s="60"/>
    </row>
    <row r="40" spans="1:47">
      <c r="A40" s="3" t="s">
        <v>13</v>
      </c>
      <c r="B40" s="85">
        <f>SUM(B32:B39)</f>
        <v>66735</v>
      </c>
      <c r="C40" s="85">
        <f t="shared" ref="C40:O40" si="5">SUM(C32:C39)</f>
        <v>583031</v>
      </c>
      <c r="D40" s="85">
        <f t="shared" si="5"/>
        <v>390629</v>
      </c>
      <c r="E40" s="85">
        <f t="shared" si="5"/>
        <v>0</v>
      </c>
      <c r="F40" s="85">
        <f>SUM(F32:F39)</f>
        <v>58186</v>
      </c>
      <c r="G40" s="85">
        <f t="shared" si="5"/>
        <v>69346</v>
      </c>
      <c r="H40" s="85">
        <f t="shared" si="5"/>
        <v>85452</v>
      </c>
      <c r="I40" s="197">
        <f t="shared" si="5"/>
        <v>40458.328000000001</v>
      </c>
      <c r="J40" s="85">
        <f t="shared" si="5"/>
        <v>0</v>
      </c>
      <c r="K40" s="85">
        <f t="shared" si="5"/>
        <v>0</v>
      </c>
      <c r="L40" s="85">
        <f t="shared" si="5"/>
        <v>0</v>
      </c>
      <c r="M40" s="85">
        <f t="shared" si="5"/>
        <v>0</v>
      </c>
      <c r="N40" s="85">
        <f t="shared" si="5"/>
        <v>0</v>
      </c>
      <c r="O40" s="85">
        <f t="shared" si="5"/>
        <v>0</v>
      </c>
      <c r="P40" s="190">
        <f>SUM(B40:O40)</f>
        <v>1293837.328</v>
      </c>
      <c r="Q40" s="224">
        <v>1294</v>
      </c>
      <c r="R40" s="38"/>
      <c r="S40" s="8" t="s">
        <v>24</v>
      </c>
      <c r="T40" s="60" t="s">
        <v>25</v>
      </c>
    </row>
    <row r="41" spans="1:47">
      <c r="B41" s="85"/>
      <c r="C41" s="85"/>
      <c r="D41" s="85"/>
      <c r="E41" s="85"/>
      <c r="F41" s="85"/>
      <c r="G41" s="85"/>
      <c r="H41" s="85"/>
      <c r="I41" s="85"/>
      <c r="J41" s="85"/>
      <c r="K41" s="85"/>
      <c r="L41" s="85"/>
      <c r="M41" s="85"/>
      <c r="N41" s="85"/>
      <c r="O41" s="85"/>
      <c r="P41" s="85"/>
      <c r="Q41" s="171"/>
      <c r="R41" s="38" t="s">
        <v>38</v>
      </c>
      <c r="S41" s="61" t="str">
        <f>ROUND((B46+C46)/1000,0) &amp;" GWh"</f>
        <v>57 GWh</v>
      </c>
      <c r="T41" s="60"/>
    </row>
    <row r="42" spans="1:47">
      <c r="A42" s="43" t="s">
        <v>41</v>
      </c>
      <c r="B42" s="119">
        <f>B39+B38+B37</f>
        <v>35155</v>
      </c>
      <c r="C42" s="119">
        <f>C39+C38+C37</f>
        <v>181675</v>
      </c>
      <c r="D42" s="119">
        <f>D39+D38+D37</f>
        <v>454</v>
      </c>
      <c r="E42" s="119">
        <f t="shared" ref="E42:I42" si="6">E39+E38+E37</f>
        <v>0</v>
      </c>
      <c r="F42" s="115">
        <f t="shared" si="6"/>
        <v>0</v>
      </c>
      <c r="G42" s="119">
        <f t="shared" si="6"/>
        <v>0</v>
      </c>
      <c r="H42" s="119">
        <f t="shared" si="6"/>
        <v>68804</v>
      </c>
      <c r="I42" s="115">
        <f t="shared" si="6"/>
        <v>6305.5470000000005</v>
      </c>
      <c r="J42" s="119">
        <f t="shared" ref="J42:O42" si="7">J39+J38+J37</f>
        <v>0</v>
      </c>
      <c r="K42" s="119">
        <f t="shared" si="7"/>
        <v>0</v>
      </c>
      <c r="L42" s="119">
        <f t="shared" si="7"/>
        <v>0</v>
      </c>
      <c r="M42" s="119">
        <f t="shared" si="7"/>
        <v>0</v>
      </c>
      <c r="N42" s="119">
        <f t="shared" si="7"/>
        <v>0</v>
      </c>
      <c r="O42" s="119">
        <f t="shared" si="7"/>
        <v>0</v>
      </c>
      <c r="P42" s="119">
        <f>P39+P38+P37</f>
        <v>292393.54700000002</v>
      </c>
      <c r="Q42" s="171">
        <v>292</v>
      </c>
      <c r="R42" s="38" t="s">
        <v>39</v>
      </c>
      <c r="S42" s="9" t="str">
        <f>ROUND(P42/1000,0) &amp;" GWh"</f>
        <v>292 GWh</v>
      </c>
      <c r="T42" s="39">
        <f>P42/P40</f>
        <v>0.22598941974566375</v>
      </c>
    </row>
    <row r="43" spans="1:47">
      <c r="A43" s="44" t="s">
        <v>43</v>
      </c>
      <c r="B43" s="121"/>
      <c r="C43" s="122">
        <f>C40+C24-C7+C46</f>
        <v>629673.48</v>
      </c>
      <c r="D43" s="122">
        <f>D11+D24+D40</f>
        <v>390828</v>
      </c>
      <c r="E43" s="122">
        <f t="shared" ref="E43:O43" si="8">E11+E24+E40</f>
        <v>0</v>
      </c>
      <c r="F43" s="122">
        <f t="shared" si="8"/>
        <v>58186</v>
      </c>
      <c r="G43" s="122">
        <f t="shared" si="8"/>
        <v>69985</v>
      </c>
      <c r="H43" s="122">
        <f t="shared" si="8"/>
        <v>168788</v>
      </c>
      <c r="I43" s="122">
        <f t="shared" si="8"/>
        <v>41064.328000000001</v>
      </c>
      <c r="J43" s="122">
        <f t="shared" si="8"/>
        <v>0</v>
      </c>
      <c r="K43" s="122">
        <f t="shared" si="8"/>
        <v>0</v>
      </c>
      <c r="L43" s="122">
        <f t="shared" si="8"/>
        <v>0</v>
      </c>
      <c r="M43" s="122">
        <f t="shared" si="8"/>
        <v>0</v>
      </c>
      <c r="N43" s="122">
        <f t="shared" si="8"/>
        <v>0</v>
      </c>
      <c r="O43" s="122">
        <f t="shared" si="8"/>
        <v>0</v>
      </c>
      <c r="P43" s="123">
        <f>SUM(C43:O43)</f>
        <v>1358524.808</v>
      </c>
      <c r="Q43" s="159"/>
      <c r="R43" s="38" t="s">
        <v>40</v>
      </c>
      <c r="S43" s="9" t="str">
        <f>ROUND(P36/1000,0) &amp;" GWh"</f>
        <v>204 GWh</v>
      </c>
      <c r="T43" s="59">
        <f>P36/P40</f>
        <v>0.15760172904827491</v>
      </c>
    </row>
    <row r="44" spans="1:47" ht="15.6">
      <c r="A44" s="44" t="s">
        <v>44</v>
      </c>
      <c r="B44" s="124"/>
      <c r="C44" s="125">
        <f>C43/$P$43</f>
        <v>0.4634979621218665</v>
      </c>
      <c r="D44" s="125">
        <f t="shared" ref="D44:P44" si="9">D43/$P$43</f>
        <v>0.28768558196251948</v>
      </c>
      <c r="E44" s="125">
        <f t="shared" si="9"/>
        <v>0</v>
      </c>
      <c r="F44" s="125">
        <f t="shared" si="9"/>
        <v>4.2830281535793643E-2</v>
      </c>
      <c r="G44" s="125">
        <f t="shared" si="9"/>
        <v>5.1515437618714431E-2</v>
      </c>
      <c r="H44" s="125">
        <f t="shared" si="9"/>
        <v>0.12424359055208362</v>
      </c>
      <c r="I44" s="125">
        <f t="shared" si="9"/>
        <v>3.0227146209022341E-2</v>
      </c>
      <c r="J44" s="125">
        <f t="shared" si="9"/>
        <v>0</v>
      </c>
      <c r="K44" s="125">
        <f t="shared" si="9"/>
        <v>0</v>
      </c>
      <c r="L44" s="125">
        <f t="shared" si="9"/>
        <v>0</v>
      </c>
      <c r="M44" s="125">
        <f t="shared" si="9"/>
        <v>0</v>
      </c>
      <c r="N44" s="125">
        <f t="shared" si="9"/>
        <v>0</v>
      </c>
      <c r="O44" s="125">
        <f t="shared" si="9"/>
        <v>0</v>
      </c>
      <c r="P44" s="125">
        <f t="shared" si="9"/>
        <v>1</v>
      </c>
      <c r="Q44" s="159"/>
      <c r="R44" s="38" t="s">
        <v>42</v>
      </c>
      <c r="S44" s="9" t="str">
        <f>ROUND(P34/1000,0) &amp;" GWh"</f>
        <v>54 GWh</v>
      </c>
      <c r="T44" s="39">
        <f>P34/P40</f>
        <v>4.1539997986516586E-2</v>
      </c>
      <c r="U44" s="33"/>
    </row>
    <row r="45" spans="1:47" ht="15.6">
      <c r="A45" s="45"/>
      <c r="B45" s="58"/>
      <c r="C45" s="53"/>
      <c r="D45" s="53"/>
      <c r="E45" s="53"/>
      <c r="F45" s="63"/>
      <c r="G45" s="53"/>
      <c r="H45" s="53"/>
      <c r="I45" s="63"/>
      <c r="J45" s="53"/>
      <c r="K45" s="53"/>
      <c r="L45" s="53"/>
      <c r="M45" s="53"/>
      <c r="N45" s="63"/>
      <c r="O45" s="63"/>
      <c r="P45" s="63"/>
      <c r="Q45" s="31"/>
      <c r="R45" s="38" t="s">
        <v>29</v>
      </c>
      <c r="S45" s="9" t="str">
        <f>ROUND(P32/1000,0) &amp;" GWh"</f>
        <v>70 GWh</v>
      </c>
      <c r="T45" s="39">
        <f>P32/P40</f>
        <v>5.4164459846222646E-2</v>
      </c>
      <c r="U45" s="33"/>
    </row>
    <row r="46" spans="1:47">
      <c r="A46" s="45" t="s">
        <v>47</v>
      </c>
      <c r="B46" s="64">
        <f>B24-B40</f>
        <v>10213</v>
      </c>
      <c r="C46" s="64">
        <f>(C40+C24)*0.08</f>
        <v>46642.48</v>
      </c>
      <c r="D46" s="53"/>
      <c r="E46" s="53"/>
      <c r="F46" s="63"/>
      <c r="G46" s="53"/>
      <c r="H46" s="53"/>
      <c r="I46" s="63"/>
      <c r="J46" s="53"/>
      <c r="K46" s="53"/>
      <c r="L46" s="53"/>
      <c r="M46" s="53"/>
      <c r="N46" s="63"/>
      <c r="O46" s="63"/>
      <c r="P46" s="49"/>
      <c r="Q46" s="31"/>
      <c r="R46" s="38" t="s">
        <v>45</v>
      </c>
      <c r="S46" s="9" t="str">
        <f>ROUND(P33/1000,0) &amp;" GWh"</f>
        <v>260 GWh</v>
      </c>
      <c r="T46" s="59">
        <f>P33/P40</f>
        <v>0.20077623003932996</v>
      </c>
      <c r="U46" s="33"/>
    </row>
    <row r="47" spans="1:47">
      <c r="A47" s="45" t="s">
        <v>49</v>
      </c>
      <c r="B47" s="67">
        <f>B46/B24</f>
        <v>0.13272599677704425</v>
      </c>
      <c r="C47" s="67">
        <f>C46/(C40+C24)</f>
        <v>0.08</v>
      </c>
      <c r="D47" s="53"/>
      <c r="E47" s="53"/>
      <c r="F47" s="63"/>
      <c r="G47" s="53"/>
      <c r="H47" s="53"/>
      <c r="I47" s="63"/>
      <c r="J47" s="53"/>
      <c r="K47" s="53"/>
      <c r="L47" s="53"/>
      <c r="M47" s="53"/>
      <c r="N47" s="63"/>
      <c r="O47" s="63"/>
      <c r="P47" s="63"/>
      <c r="Q47" s="31"/>
      <c r="R47" s="38" t="s">
        <v>46</v>
      </c>
      <c r="S47" s="9" t="str">
        <f>ROUND(P35/1000,0) &amp;" GWh"</f>
        <v>414 GWh</v>
      </c>
      <c r="T47" s="59">
        <f>P35/P40</f>
        <v>0.31992816333399215</v>
      </c>
    </row>
    <row r="48" spans="1:47" ht="15" thickBot="1">
      <c r="A48" s="11"/>
      <c r="B48" s="12"/>
      <c r="C48" s="14"/>
      <c r="D48" s="13"/>
      <c r="E48" s="13"/>
      <c r="F48" s="22"/>
      <c r="G48" s="13"/>
      <c r="H48" s="13"/>
      <c r="I48" s="22"/>
      <c r="J48" s="13"/>
      <c r="K48" s="13"/>
      <c r="L48" s="13"/>
      <c r="M48" s="14"/>
      <c r="N48" s="15"/>
      <c r="O48" s="15"/>
      <c r="P48" s="15"/>
      <c r="Q48" s="82"/>
      <c r="R48" s="65" t="s">
        <v>48</v>
      </c>
      <c r="S48" s="9" t="str">
        <f>ROUND(P40/1000,0) &amp;" GWh"</f>
        <v>1294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106</v>
      </c>
      <c r="B49" s="12"/>
      <c r="C49" s="14"/>
      <c r="D49" s="13"/>
      <c r="E49" s="13"/>
      <c r="F49" s="22"/>
      <c r="G49" s="13"/>
      <c r="H49" s="13"/>
      <c r="I49" s="22"/>
      <c r="J49" s="13"/>
      <c r="K49" s="13"/>
      <c r="L49" s="13"/>
      <c r="M49" s="14"/>
      <c r="N49" s="15"/>
      <c r="O49" s="15"/>
      <c r="P49" s="15"/>
      <c r="Q49" s="14"/>
      <c r="R49" s="11"/>
      <c r="S49" s="14"/>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B50" s="149"/>
      <c r="C50" s="150">
        <f>C43/1000</f>
        <v>629.67347999999993</v>
      </c>
      <c r="D50" s="150">
        <f t="shared" ref="D50:O50" si="10">D43/1000</f>
        <v>390.82799999999997</v>
      </c>
      <c r="E50" s="150">
        <f t="shared" si="10"/>
        <v>0</v>
      </c>
      <c r="F50" s="150">
        <f t="shared" si="10"/>
        <v>58.186</v>
      </c>
      <c r="G50" s="150">
        <f t="shared" si="10"/>
        <v>69.984999999999999</v>
      </c>
      <c r="H50" s="150">
        <f t="shared" si="10"/>
        <v>168.78800000000001</v>
      </c>
      <c r="I50" s="150">
        <f t="shared" si="10"/>
        <v>41.064328000000003</v>
      </c>
      <c r="J50" s="150">
        <f t="shared" si="10"/>
        <v>0</v>
      </c>
      <c r="K50" s="150">
        <f t="shared" si="10"/>
        <v>0</v>
      </c>
      <c r="L50" s="150">
        <f t="shared" si="10"/>
        <v>0</v>
      </c>
      <c r="M50" s="150">
        <f t="shared" si="10"/>
        <v>0</v>
      </c>
      <c r="N50" s="150">
        <f t="shared" si="10"/>
        <v>0</v>
      </c>
      <c r="O50" s="150">
        <f t="shared" si="10"/>
        <v>0</v>
      </c>
      <c r="P50" s="150">
        <f>P43/1000</f>
        <v>1358.5248079999999</v>
      </c>
      <c r="Q50" s="170"/>
      <c r="R50" s="11"/>
      <c r="S50" s="14"/>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152">
        <v>630</v>
      </c>
      <c r="D51" s="152">
        <v>391</v>
      </c>
      <c r="E51" s="152">
        <v>0</v>
      </c>
      <c r="F51" s="152">
        <v>58</v>
      </c>
      <c r="G51" s="152">
        <v>70</v>
      </c>
      <c r="H51" s="152">
        <v>169</v>
      </c>
      <c r="I51" s="150">
        <v>41</v>
      </c>
      <c r="J51" s="152">
        <v>0</v>
      </c>
      <c r="K51" s="152">
        <v>0</v>
      </c>
      <c r="L51" s="152">
        <v>0</v>
      </c>
      <c r="M51" s="152">
        <v>0</v>
      </c>
      <c r="N51" s="152">
        <v>0</v>
      </c>
      <c r="O51" s="152">
        <v>0</v>
      </c>
      <c r="P51" s="150">
        <f>SUM(C51:O51)</f>
        <v>1359</v>
      </c>
      <c r="Q51" s="170">
        <v>1359</v>
      </c>
      <c r="R51" s="11"/>
      <c r="S51" s="14"/>
      <c r="T51" s="14"/>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99" t="s">
        <v>99</v>
      </c>
      <c r="C52" s="200">
        <f>C51-C50</f>
        <v>0.3265200000000732</v>
      </c>
      <c r="D52" s="200">
        <f t="shared" ref="D52:O52" si="11">D51-D50</f>
        <v>0.17200000000002547</v>
      </c>
      <c r="E52" s="200">
        <f t="shared" si="11"/>
        <v>0</v>
      </c>
      <c r="F52" s="200">
        <f t="shared" si="11"/>
        <v>-0.18599999999999994</v>
      </c>
      <c r="G52" s="200">
        <f t="shared" si="11"/>
        <v>1.5000000000000568E-2</v>
      </c>
      <c r="H52" s="200">
        <f t="shared" si="11"/>
        <v>0.21199999999998909</v>
      </c>
      <c r="I52" s="200">
        <f t="shared" si="11"/>
        <v>-6.4328000000003271E-2</v>
      </c>
      <c r="J52" s="200">
        <f t="shared" si="11"/>
        <v>0</v>
      </c>
      <c r="K52" s="200">
        <f t="shared" si="11"/>
        <v>0</v>
      </c>
      <c r="L52" s="200">
        <f t="shared" si="11"/>
        <v>0</v>
      </c>
      <c r="M52" s="200">
        <f t="shared" si="11"/>
        <v>0</v>
      </c>
      <c r="N52" s="200">
        <f t="shared" si="11"/>
        <v>0</v>
      </c>
      <c r="O52" s="200">
        <f t="shared" si="11"/>
        <v>0</v>
      </c>
      <c r="P52" s="202">
        <f>P50-P51</f>
        <v>-0.47519200000010642</v>
      </c>
      <c r="Q52" s="203" t="s">
        <v>99</v>
      </c>
      <c r="R52" s="11"/>
      <c r="S52" s="14"/>
      <c r="T52" s="14"/>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E53" s="13"/>
      <c r="F53" s="22"/>
      <c r="G53" s="13"/>
      <c r="H53" s="13"/>
      <c r="I53" s="22"/>
      <c r="J53" s="13"/>
      <c r="K53" s="13"/>
      <c r="L53" s="13"/>
      <c r="M53" s="14"/>
      <c r="N53" s="15"/>
      <c r="O53" s="15"/>
      <c r="P53" s="206" t="s">
        <v>113</v>
      </c>
      <c r="Q53" s="203"/>
      <c r="R53" s="11"/>
      <c r="S53" s="14"/>
      <c r="T53" s="14"/>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42"/>
      <c r="T55" s="47"/>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42"/>
      <c r="T56" s="47"/>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42"/>
      <c r="T57" s="47"/>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c r="S58" s="42"/>
      <c r="T58" s="47"/>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42"/>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5" right="0.75" top="0.75" bottom="0.5" header="0.5" footer="0.75"/>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AU71"/>
  <sheetViews>
    <sheetView topLeftCell="A15" zoomScale="73" zoomScaleNormal="70" workbookViewId="0">
      <pane xSplit="1" topLeftCell="E1" activePane="topRight" state="frozen"/>
      <selection pane="topRight" activeCell="Q43" sqref="Q43"/>
    </sheetView>
  </sheetViews>
  <sheetFormatPr defaultColWidth="8.59765625" defaultRowHeight="14.4"/>
  <cols>
    <col min="1" max="1" width="49.5" style="10" customWidth="1"/>
    <col min="2" max="2" width="21.19921875" style="49" customWidth="1"/>
    <col min="3" max="3" width="17.59765625" style="10" customWidth="1"/>
    <col min="4" max="12" width="17.59765625" style="49" customWidth="1"/>
    <col min="13" max="20" width="17.59765625" style="10" customWidth="1"/>
    <col min="21" max="16384" width="8.59765625" style="10"/>
  </cols>
  <sheetData>
    <row r="1" spans="1:34" ht="18">
      <c r="A1" s="1" t="s">
        <v>0</v>
      </c>
      <c r="Q1" s="2"/>
      <c r="R1" s="2"/>
      <c r="S1" s="2"/>
      <c r="T1" s="2"/>
    </row>
    <row r="2" spans="1:34" ht="15.6">
      <c r="A2" s="75" t="s">
        <v>69</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6"/>
      <c r="O4" s="26"/>
      <c r="P4" s="78" t="s">
        <v>60</v>
      </c>
      <c r="Q4" s="28"/>
      <c r="AG4" s="28"/>
      <c r="AH4" s="28"/>
    </row>
    <row r="5" spans="1:34" ht="15.6">
      <c r="A5" s="3" t="s">
        <v>51</v>
      </c>
      <c r="B5" s="85"/>
      <c r="C5" s="190">
        <f>[1]Solceller!$H$7</f>
        <v>11409.5</v>
      </c>
      <c r="D5" s="85"/>
      <c r="E5" s="85"/>
      <c r="F5" s="85"/>
      <c r="G5" s="85"/>
      <c r="H5" s="85"/>
      <c r="I5" s="85"/>
      <c r="J5" s="85"/>
      <c r="K5" s="85"/>
      <c r="L5" s="85"/>
      <c r="M5" s="85"/>
      <c r="N5" s="85"/>
      <c r="O5" s="85"/>
      <c r="P5" s="85">
        <f>SUM(D5:N5)</f>
        <v>0</v>
      </c>
      <c r="Q5" s="50"/>
      <c r="AG5" s="50"/>
      <c r="AH5" s="50"/>
    </row>
    <row r="6" spans="1:34" ht="15.6">
      <c r="A6" s="3" t="s">
        <v>76</v>
      </c>
      <c r="B6" s="85"/>
      <c r="C6" s="85">
        <v>0</v>
      </c>
      <c r="D6" s="85">
        <v>0</v>
      </c>
      <c r="E6" s="85">
        <v>0</v>
      </c>
      <c r="F6" s="85">
        <v>0</v>
      </c>
      <c r="G6" s="85">
        <v>0</v>
      </c>
      <c r="H6" s="85">
        <v>0</v>
      </c>
      <c r="I6" s="85">
        <v>0</v>
      </c>
      <c r="J6" s="85">
        <v>0</v>
      </c>
      <c r="K6" s="85">
        <v>0</v>
      </c>
      <c r="L6" s="85">
        <v>0</v>
      </c>
      <c r="M6" s="85">
        <v>0</v>
      </c>
      <c r="N6" s="85">
        <v>0</v>
      </c>
      <c r="O6" s="85">
        <v>0</v>
      </c>
      <c r="P6" s="85">
        <f>SUM(D6:N6)</f>
        <v>0</v>
      </c>
      <c r="Q6" s="50"/>
      <c r="AG6" s="50"/>
      <c r="AH6" s="50"/>
    </row>
    <row r="7" spans="1:34" ht="15.6">
      <c r="A7" s="3" t="s">
        <v>17</v>
      </c>
      <c r="B7" s="85"/>
      <c r="C7" s="85">
        <f>[1]Elproduktion!$N$82</f>
        <v>62355</v>
      </c>
      <c r="D7" s="85">
        <f>[1]Elproduktion!$N$83</f>
        <v>0</v>
      </c>
      <c r="E7" s="85">
        <f>[1]Elproduktion!$Q$84</f>
        <v>0</v>
      </c>
      <c r="F7" s="85">
        <f>[1]Elproduktion!$N$85</f>
        <v>0</v>
      </c>
      <c r="G7" s="85">
        <f>[1]Elproduktion!$R$86</f>
        <v>0</v>
      </c>
      <c r="H7" s="85">
        <f>[1]Elproduktion!$S$87</f>
        <v>0</v>
      </c>
      <c r="I7" s="85">
        <f>[1]Elproduktion!$N$88</f>
        <v>0</v>
      </c>
      <c r="J7" s="85">
        <f>[1]Elproduktion!$T$86</f>
        <v>0</v>
      </c>
      <c r="K7" s="85">
        <f>[1]Elproduktion!$U$84</f>
        <v>0</v>
      </c>
      <c r="L7" s="85">
        <f>[1]Elproduktion!$V$84</f>
        <v>0</v>
      </c>
      <c r="M7" s="85">
        <f>[1]Elproduktion!$W$84</f>
        <v>0</v>
      </c>
      <c r="N7" s="85"/>
      <c r="O7" s="85"/>
      <c r="P7" s="85">
        <f>SUM(D7:N7)</f>
        <v>0</v>
      </c>
      <c r="Q7" s="50"/>
      <c r="AG7" s="50"/>
      <c r="AH7" s="50"/>
    </row>
    <row r="8" spans="1:34" ht="15.6">
      <c r="A8" s="3" t="s">
        <v>10</v>
      </c>
      <c r="B8" s="85"/>
      <c r="C8" s="85">
        <f>[1]Elproduktion!$N$90</f>
        <v>3948</v>
      </c>
      <c r="D8" s="85">
        <f>[1]Elproduktion!$N$91</f>
        <v>13956</v>
      </c>
      <c r="E8" s="85">
        <f>[1]Elproduktion!$Q$92</f>
        <v>0</v>
      </c>
      <c r="F8" s="85">
        <f>[1]Elproduktion!$N$93</f>
        <v>0</v>
      </c>
      <c r="G8" s="85">
        <f>[1]Elproduktion!$R$94</f>
        <v>0</v>
      </c>
      <c r="H8" s="85">
        <f>[1]Elproduktion!$S$95</f>
        <v>0</v>
      </c>
      <c r="I8" s="85">
        <f>[1]Elproduktion!$N$96</f>
        <v>0</v>
      </c>
      <c r="J8" s="85">
        <f>[1]Elproduktion!$T$94</f>
        <v>0</v>
      </c>
      <c r="K8" s="85">
        <f>[1]Elproduktion!$U$92</f>
        <v>0</v>
      </c>
      <c r="L8" s="85">
        <f>[1]Elproduktion!$V$92</f>
        <v>0</v>
      </c>
      <c r="M8" s="85">
        <f>[1]Elproduktion!$W$92</f>
        <v>0</v>
      </c>
      <c r="N8" s="85"/>
      <c r="O8" s="85"/>
      <c r="P8" s="85">
        <f>SUM(D8:N8)</f>
        <v>13956</v>
      </c>
      <c r="Q8" s="50"/>
      <c r="AG8" s="50"/>
      <c r="AH8" s="50"/>
    </row>
    <row r="9" spans="1:34" ht="15.6">
      <c r="A9" s="3" t="s">
        <v>11</v>
      </c>
      <c r="B9" s="85"/>
      <c r="C9" s="85">
        <f>[1]Elproduktion!$N$98</f>
        <v>92794</v>
      </c>
      <c r="D9" s="85">
        <f>[1]Elproduktion!$N$99</f>
        <v>0</v>
      </c>
      <c r="E9" s="85">
        <f>[1]Elproduktion!$Q$100</f>
        <v>0</v>
      </c>
      <c r="F9" s="85">
        <f>[1]Elproduktion!$N$101</f>
        <v>0</v>
      </c>
      <c r="G9" s="85">
        <f>[1]Elproduktion!$R$102</f>
        <v>0</v>
      </c>
      <c r="H9" s="85">
        <f>[1]Elproduktion!$S$103</f>
        <v>0</v>
      </c>
      <c r="I9" s="85">
        <f>[1]Elproduktion!$N$104</f>
        <v>0</v>
      </c>
      <c r="J9" s="85">
        <f>[1]Elproduktion!$T$102</f>
        <v>0</v>
      </c>
      <c r="K9" s="85">
        <f>[1]Elproduktion!$U$100</f>
        <v>0</v>
      </c>
      <c r="L9" s="85">
        <f>[1]Elproduktion!$V$100</f>
        <v>0</v>
      </c>
      <c r="M9" s="85">
        <f>[1]Elproduktion!$W$100</f>
        <v>0</v>
      </c>
      <c r="N9" s="85"/>
      <c r="O9" s="85"/>
      <c r="P9" s="85">
        <f t="shared" ref="P9:P11" si="0">SUM(D9:N9)</f>
        <v>0</v>
      </c>
      <c r="Q9" s="50"/>
      <c r="AG9" s="50"/>
      <c r="AH9" s="50"/>
    </row>
    <row r="10" spans="1:34" ht="15.6">
      <c r="A10" s="3" t="s">
        <v>12</v>
      </c>
      <c r="B10" s="85"/>
      <c r="C10" s="85">
        <f>[1]Elproduktion!$N$106</f>
        <v>84226</v>
      </c>
      <c r="D10" s="85">
        <f>[1]Elproduktion!$N$107</f>
        <v>0</v>
      </c>
      <c r="E10" s="85">
        <f>[1]Elproduktion!$Q$108</f>
        <v>0</v>
      </c>
      <c r="F10" s="85">
        <f>[1]Elproduktion!$N$109</f>
        <v>0</v>
      </c>
      <c r="G10" s="85">
        <f>[1]Elproduktion!$R$110</f>
        <v>0</v>
      </c>
      <c r="H10" s="85">
        <f>[1]Elproduktion!$S$111</f>
        <v>0</v>
      </c>
      <c r="I10" s="85">
        <f>[1]Elproduktion!$N$112</f>
        <v>0</v>
      </c>
      <c r="J10" s="85">
        <f>[1]Elproduktion!$T$110</f>
        <v>0</v>
      </c>
      <c r="K10" s="85">
        <f>[1]Elproduktion!$U$108</f>
        <v>0</v>
      </c>
      <c r="L10" s="85">
        <f>[1]Elproduktion!$V$108</f>
        <v>0</v>
      </c>
      <c r="M10" s="85">
        <f>[1]Elproduktion!$W$108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SUM(C5:C10)</f>
        <v>254732.5</v>
      </c>
      <c r="D11" s="85">
        <f t="shared" ref="D11:O11" si="1">SUM(D5:D10)</f>
        <v>13956</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13956</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113"/>
      <c r="C14" s="85"/>
      <c r="D14" s="113"/>
      <c r="E14" s="113"/>
      <c r="F14" s="113"/>
      <c r="G14" s="113"/>
      <c r="H14" s="113"/>
      <c r="I14" s="113"/>
      <c r="J14" s="85"/>
      <c r="K14" s="85"/>
      <c r="L14" s="85"/>
      <c r="M14" s="85"/>
      <c r="N14" s="85"/>
      <c r="O14" s="85"/>
      <c r="P14" s="113"/>
      <c r="Q14" s="2"/>
      <c r="R14" s="2"/>
      <c r="S14" s="2"/>
      <c r="T14" s="2"/>
    </row>
    <row r="15" spans="1:34" ht="15.6">
      <c r="A15" s="75" t="str">
        <f>A2</f>
        <v>1380 Halmstad</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4" t="s">
        <v>62</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85">
        <f>[1]Fjärrvärmeproduktion!$N$114+[1]Fjärrvärmeproduktion!$N$154</f>
        <v>562557</v>
      </c>
      <c r="C18" s="85"/>
      <c r="D18" s="85">
        <f>[1]Fjärrvärmeproduktion!$N$115</f>
        <v>2847</v>
      </c>
      <c r="E18" s="85">
        <f>[1]Fjärrvärmeproduktion!$Q$116</f>
        <v>0</v>
      </c>
      <c r="F18" s="85">
        <f>[1]Fjärrvärmeproduktion!$N$117</f>
        <v>0</v>
      </c>
      <c r="G18" s="85">
        <f>[1]Fjärrvärmeproduktion!$R$118</f>
        <v>0</v>
      </c>
      <c r="H18" s="85">
        <f>[1]Fjärrvärmeproduktion!$S$119</f>
        <v>159196</v>
      </c>
      <c r="I18" s="85">
        <f>[1]Fjärrvärmeproduktion!$N$120</f>
        <v>14015</v>
      </c>
      <c r="J18" s="85">
        <f>[1]Fjärrvärmeproduktion!$T$118</f>
        <v>0</v>
      </c>
      <c r="K18" s="85">
        <f>[1]Fjärrvärmeproduktion!$U$116</f>
        <v>0</v>
      </c>
      <c r="L18" s="85">
        <f>[1]Fjärrvärmeproduktion!$V$116</f>
        <v>484520</v>
      </c>
      <c r="M18" s="85"/>
      <c r="N18" s="85"/>
      <c r="O18" s="85"/>
      <c r="P18" s="85">
        <f>SUM(C18:N18)</f>
        <v>660578</v>
      </c>
      <c r="Q18" s="2"/>
      <c r="R18" s="2"/>
      <c r="S18" s="2"/>
      <c r="T18" s="2"/>
    </row>
    <row r="19" spans="1:34" ht="15.6">
      <c r="A19" s="3" t="s">
        <v>18</v>
      </c>
      <c r="B19" s="85">
        <f>[1]Fjärrvärmeproduktion!$N$122</f>
        <v>70</v>
      </c>
      <c r="C19" s="85"/>
      <c r="D19" s="85">
        <f>[1]Fjärrvärmeproduktion!$N$123</f>
        <v>0</v>
      </c>
      <c r="E19" s="85">
        <f>[1]Fjärrvärmeproduktion!$Q$124</f>
        <v>0</v>
      </c>
      <c r="F19" s="85">
        <f>[1]Fjärrvärmeproduktion!$N$125</f>
        <v>0</v>
      </c>
      <c r="G19" s="85">
        <f>[1]Fjärrvärmeproduktion!$R$126</f>
        <v>70</v>
      </c>
      <c r="H19" s="85">
        <f>[1]Fjärrvärmeproduktion!$S$127</f>
        <v>0</v>
      </c>
      <c r="I19" s="85">
        <f>[1]Fjärrvärmeproduktion!$N$128</f>
        <v>0</v>
      </c>
      <c r="J19" s="85">
        <f>[1]Fjärrvärmeproduktion!$T$126</f>
        <v>0</v>
      </c>
      <c r="K19" s="85">
        <f>[1]Fjärrvärmeproduktion!$U$124</f>
        <v>0</v>
      </c>
      <c r="L19" s="85">
        <f>[1]Fjärrvärmeproduktion!$V$124</f>
        <v>0</v>
      </c>
      <c r="M19" s="85"/>
      <c r="N19" s="85"/>
      <c r="O19" s="85"/>
      <c r="P19" s="85">
        <f>SUM(C19:N19)</f>
        <v>70</v>
      </c>
      <c r="Q19" s="2"/>
      <c r="R19" s="2"/>
      <c r="S19" s="2"/>
      <c r="T19" s="2"/>
    </row>
    <row r="20" spans="1:34" ht="15.6">
      <c r="A20" s="3" t="s">
        <v>19</v>
      </c>
      <c r="B20" s="85">
        <f>[1]Fjärrvärmeproduktion!$N$130</f>
        <v>0</v>
      </c>
      <c r="C20" s="85"/>
      <c r="D20" s="85">
        <f>[1]Fjärrvärmeproduktion!$N$131</f>
        <v>0</v>
      </c>
      <c r="E20" s="85">
        <f>[1]Fjärrvärmeproduktion!$Q$132</f>
        <v>0</v>
      </c>
      <c r="F20" s="85">
        <f>[1]Fjärrvärmeproduktion!$N$133</f>
        <v>0</v>
      </c>
      <c r="G20" s="85">
        <f>[1]Fjärrvärmeproduktion!$R$134</f>
        <v>0</v>
      </c>
      <c r="H20" s="85">
        <f>[1]Fjärrvärmeproduktion!$S$135</f>
        <v>0</v>
      </c>
      <c r="I20" s="85">
        <f>[1]Fjärrvärmeproduktion!$N$136</f>
        <v>0</v>
      </c>
      <c r="J20" s="85">
        <f>[1]Fjärrvärmeproduktion!$T$134</f>
        <v>0</v>
      </c>
      <c r="K20" s="85">
        <f>[1]Fjärrvärmeproduktion!$U$132</f>
        <v>0</v>
      </c>
      <c r="L20" s="85">
        <f>[1]Fjärrvärmeproduktion!$V$132</f>
        <v>0</v>
      </c>
      <c r="M20" s="85"/>
      <c r="N20" s="85"/>
      <c r="O20" s="85"/>
      <c r="P20" s="85">
        <f t="shared" ref="P20:P23" si="2">SUM(C20:N20)</f>
        <v>0</v>
      </c>
      <c r="Q20" s="2"/>
      <c r="R20" s="2"/>
      <c r="S20" s="2"/>
      <c r="T20" s="2"/>
    </row>
    <row r="21" spans="1:34" ht="16.2" thickBot="1">
      <c r="A21" s="3" t="s">
        <v>20</v>
      </c>
      <c r="B21" s="85">
        <f>[1]Fjärrvärmeproduktion!$N$138</f>
        <v>0</v>
      </c>
      <c r="C21" s="85"/>
      <c r="D21" s="85">
        <f>[1]Fjärrvärmeproduktion!$N$139</f>
        <v>0</v>
      </c>
      <c r="E21" s="85">
        <f>[1]Fjärrvärmeproduktion!$Q$140</f>
        <v>0</v>
      </c>
      <c r="F21" s="85">
        <f>[1]Fjärrvärmeproduktion!$N$141</f>
        <v>0</v>
      </c>
      <c r="G21" s="85">
        <f>[1]Fjärrvärmeproduktion!$R$142</f>
        <v>0</v>
      </c>
      <c r="H21" s="85">
        <f>[1]Fjärrvärmeproduktion!$S$143</f>
        <v>0</v>
      </c>
      <c r="I21" s="85">
        <f>[1]Fjärrvärmeproduktion!$N$144</f>
        <v>0</v>
      </c>
      <c r="J21" s="85">
        <f>[1]Fjärrvärmeproduktion!$T$142</f>
        <v>0</v>
      </c>
      <c r="K21" s="85">
        <f>[1]Fjärrvärmeproduktion!$U$140</f>
        <v>0</v>
      </c>
      <c r="L21" s="85">
        <f>[1]Fjärrvärmeproduktion!$V$140</f>
        <v>0</v>
      </c>
      <c r="M21" s="85"/>
      <c r="N21" s="85"/>
      <c r="O21" s="85"/>
      <c r="P21" s="85">
        <f>SUM(C21:N21)</f>
        <v>0</v>
      </c>
      <c r="Q21" s="2"/>
      <c r="R21" s="34"/>
      <c r="S21" s="34"/>
      <c r="T21" s="34"/>
    </row>
    <row r="22" spans="1:34" ht="15.6">
      <c r="A22" s="3" t="s">
        <v>21</v>
      </c>
      <c r="B22" s="85">
        <f>[1]Fjärrvärmeproduktion!$N$146</f>
        <v>14965</v>
      </c>
      <c r="C22" s="85"/>
      <c r="D22" s="85">
        <f>[1]Fjärrvärmeproduktion!$N$147</f>
        <v>0</v>
      </c>
      <c r="E22" s="85">
        <f>[1]Fjärrvärmeproduktion!$Q$148</f>
        <v>0</v>
      </c>
      <c r="F22" s="85">
        <f>[1]Fjärrvärmeproduktion!$N$149</f>
        <v>0</v>
      </c>
      <c r="G22" s="85">
        <f>[1]Fjärrvärmeproduktion!$R$150</f>
        <v>0</v>
      </c>
      <c r="H22" s="85">
        <f>[1]Fjärrvärmeproduktion!$S$151</f>
        <v>0</v>
      </c>
      <c r="I22" s="85">
        <f>[1]Fjärrvärmeproduktion!$N$152</f>
        <v>0</v>
      </c>
      <c r="J22" s="85">
        <f>[1]Fjärrvärmeproduktion!$T$150</f>
        <v>0</v>
      </c>
      <c r="K22" s="85">
        <f>[1]Fjärrvärmeproduktion!$U$148</f>
        <v>0</v>
      </c>
      <c r="L22" s="85">
        <f>[1]Fjärrvärmeproduktion!$V$148</f>
        <v>0</v>
      </c>
      <c r="M22" s="85"/>
      <c r="N22" s="85"/>
      <c r="O22" s="85"/>
      <c r="P22" s="85">
        <f t="shared" si="2"/>
        <v>0</v>
      </c>
      <c r="Q22" s="29"/>
      <c r="R22" s="40" t="s">
        <v>23</v>
      </c>
      <c r="S22" s="83" t="str">
        <f>ROUND(P43/1000,0) &amp;" GWh"</f>
        <v>2823 GWh</v>
      </c>
      <c r="T22" s="35"/>
      <c r="U22" s="33">
        <f>1137+277+546+83+229+896+16</f>
        <v>3184</v>
      </c>
    </row>
    <row r="23" spans="1:34" ht="15.6">
      <c r="A23" s="3" t="s">
        <v>22</v>
      </c>
      <c r="B23" s="85">
        <v>0</v>
      </c>
      <c r="C23" s="85"/>
      <c r="D23" s="85">
        <f>[1]Fjärrvärmeproduktion!$N$155</f>
        <v>0</v>
      </c>
      <c r="E23" s="85">
        <f>[1]Fjärrvärmeproduktion!$Q$156</f>
        <v>0</v>
      </c>
      <c r="F23" s="85">
        <f>[1]Fjärrvärmeproduktion!$N$157</f>
        <v>0</v>
      </c>
      <c r="G23" s="85">
        <f>[1]Fjärrvärmeproduktion!$R$158</f>
        <v>0</v>
      </c>
      <c r="H23" s="85">
        <f>[1]Fjärrvärmeproduktion!$S$159</f>
        <v>0</v>
      </c>
      <c r="I23" s="85">
        <f>[1]Fjärrvärmeproduktion!$N$160</f>
        <v>0</v>
      </c>
      <c r="J23" s="85">
        <f>[1]Fjärrvärmeproduktion!$T$158</f>
        <v>0</v>
      </c>
      <c r="K23" s="85">
        <f>[1]Fjärrvärmeproduktion!$U$156</f>
        <v>0</v>
      </c>
      <c r="L23" s="85">
        <f>[1]Fjärrvärmeproduktion!$V$156</f>
        <v>0</v>
      </c>
      <c r="M23" s="85"/>
      <c r="N23" s="85"/>
      <c r="O23" s="85"/>
      <c r="P23" s="85">
        <f t="shared" si="2"/>
        <v>0</v>
      </c>
      <c r="Q23" s="29"/>
      <c r="R23" s="38"/>
      <c r="S23" s="2"/>
      <c r="T23" s="36"/>
      <c r="U23" s="33"/>
    </row>
    <row r="24" spans="1:34" ht="15.6">
      <c r="A24" s="3" t="s">
        <v>13</v>
      </c>
      <c r="B24" s="85">
        <f>SUM(B18:B23)</f>
        <v>577592</v>
      </c>
      <c r="C24" s="85">
        <f t="shared" ref="C24:O24" si="3">SUM(C18:C23)</f>
        <v>0</v>
      </c>
      <c r="D24" s="85">
        <f t="shared" si="3"/>
        <v>2847</v>
      </c>
      <c r="E24" s="85">
        <f t="shared" si="3"/>
        <v>0</v>
      </c>
      <c r="F24" s="85">
        <f t="shared" si="3"/>
        <v>0</v>
      </c>
      <c r="G24" s="85">
        <f t="shared" si="3"/>
        <v>70</v>
      </c>
      <c r="H24" s="85">
        <f t="shared" si="3"/>
        <v>159196</v>
      </c>
      <c r="I24" s="85">
        <f t="shared" si="3"/>
        <v>14015</v>
      </c>
      <c r="J24" s="85">
        <f t="shared" si="3"/>
        <v>0</v>
      </c>
      <c r="K24" s="85">
        <f t="shared" si="3"/>
        <v>0</v>
      </c>
      <c r="L24" s="85">
        <f t="shared" si="3"/>
        <v>484520</v>
      </c>
      <c r="M24" s="85">
        <f t="shared" si="3"/>
        <v>0</v>
      </c>
      <c r="N24" s="85">
        <f t="shared" si="3"/>
        <v>0</v>
      </c>
      <c r="O24" s="85">
        <f t="shared" si="3"/>
        <v>0</v>
      </c>
      <c r="P24" s="85">
        <f>SUM(C24:N24)</f>
        <v>660648</v>
      </c>
      <c r="Q24" s="29"/>
      <c r="R24" s="38"/>
      <c r="S24" s="2" t="s">
        <v>24</v>
      </c>
      <c r="T24" s="36" t="s">
        <v>25</v>
      </c>
      <c r="U24" s="33"/>
    </row>
    <row r="25" spans="1:34" ht="15.6">
      <c r="B25" s="85"/>
      <c r="C25" s="85"/>
      <c r="D25" s="85"/>
      <c r="E25" s="85"/>
      <c r="F25" s="85"/>
      <c r="G25" s="85"/>
      <c r="H25" s="85"/>
      <c r="I25" s="85"/>
      <c r="J25" s="85"/>
      <c r="K25" s="85"/>
      <c r="L25" s="85"/>
      <c r="M25" s="85"/>
      <c r="N25" s="85"/>
      <c r="O25" s="85"/>
      <c r="P25" s="85"/>
      <c r="Q25" s="29"/>
      <c r="R25" s="80" t="str">
        <f>C30</f>
        <v>El</v>
      </c>
      <c r="S25" s="57" t="str">
        <f>ROUND(C43/1000,0) &amp;" GWh"</f>
        <v>1043 GWh</v>
      </c>
      <c r="T25" s="39">
        <f>C$44</f>
        <v>0.36969739871607721</v>
      </c>
      <c r="U25" s="33"/>
    </row>
    <row r="26" spans="1:34" ht="15.6">
      <c r="B26" s="126"/>
      <c r="C26" s="85"/>
      <c r="D26" s="85"/>
      <c r="E26" s="85"/>
      <c r="F26" s="85"/>
      <c r="G26" s="85"/>
      <c r="H26" s="85"/>
      <c r="I26" s="85"/>
      <c r="J26" s="85"/>
      <c r="K26" s="85"/>
      <c r="L26" s="85"/>
      <c r="M26" s="85"/>
      <c r="N26" s="85"/>
      <c r="O26" s="85"/>
      <c r="P26" s="85"/>
      <c r="Q26" s="29"/>
      <c r="R26" s="81" t="str">
        <f>D30</f>
        <v>Oljeprodukter</v>
      </c>
      <c r="S26" s="57" t="str">
        <f>ROUND(D43/1000,0) &amp;" GWh"</f>
        <v>790 GWh</v>
      </c>
      <c r="T26" s="39">
        <f>D$44</f>
        <v>0.27985376967462461</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57 GWh</v>
      </c>
      <c r="T28" s="39">
        <f>F$44</f>
        <v>2.0089238422222065E-2</v>
      </c>
      <c r="U28" s="33"/>
    </row>
    <row r="29" spans="1:34" ht="15.6">
      <c r="A29" s="75" t="str">
        <f>A2</f>
        <v>1380 Halmstad</v>
      </c>
      <c r="B29" s="85"/>
      <c r="C29" s="85"/>
      <c r="D29" s="85"/>
      <c r="E29" s="85"/>
      <c r="F29" s="85"/>
      <c r="G29" s="85"/>
      <c r="H29" s="85"/>
      <c r="I29" s="85"/>
      <c r="J29" s="85"/>
      <c r="K29" s="85"/>
      <c r="L29" s="85"/>
      <c r="M29" s="85"/>
      <c r="N29" s="85"/>
      <c r="O29" s="85"/>
      <c r="P29" s="85"/>
      <c r="Q29" s="156" t="s">
        <v>107</v>
      </c>
      <c r="R29" s="81" t="str">
        <f>G30</f>
        <v>Biodrivmedel/Bioolja</v>
      </c>
      <c r="S29" s="57" t="str">
        <f>ROUND(G43/1000,0) &amp;" GWh"</f>
        <v>180 GWh</v>
      </c>
      <c r="T29" s="39">
        <f>G$44</f>
        <v>6.3697645730592195E-2</v>
      </c>
      <c r="U29" s="33"/>
    </row>
    <row r="30" spans="1:34" ht="28.8">
      <c r="A30" s="4">
        <v>2020</v>
      </c>
      <c r="B30" s="115" t="s">
        <v>64</v>
      </c>
      <c r="C30" s="119" t="s">
        <v>8</v>
      </c>
      <c r="D30" s="114" t="s">
        <v>30</v>
      </c>
      <c r="E30" s="114" t="s">
        <v>2</v>
      </c>
      <c r="F30" s="116" t="s">
        <v>3</v>
      </c>
      <c r="G30" s="114" t="s">
        <v>89</v>
      </c>
      <c r="H30" s="114" t="s">
        <v>50</v>
      </c>
      <c r="I30" s="116" t="s">
        <v>5</v>
      </c>
      <c r="J30" s="114" t="s">
        <v>4</v>
      </c>
      <c r="K30" s="114" t="s">
        <v>6</v>
      </c>
      <c r="L30" s="114" t="s">
        <v>7</v>
      </c>
      <c r="M30" s="114" t="s">
        <v>62</v>
      </c>
      <c r="N30" s="116" t="s">
        <v>67</v>
      </c>
      <c r="O30" s="116" t="s">
        <v>62</v>
      </c>
      <c r="P30" s="117" t="s">
        <v>27</v>
      </c>
      <c r="Q30" s="156" t="s">
        <v>101</v>
      </c>
      <c r="R30" s="80" t="str">
        <f>H30</f>
        <v>Biobränslen</v>
      </c>
      <c r="S30" s="57" t="str">
        <f>ROUND(H43/1000,0) &amp;" GWh"</f>
        <v>241 GWh</v>
      </c>
      <c r="T30" s="39">
        <f>H$44</f>
        <v>8.5333736379392178E-2</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27 GWh</v>
      </c>
      <c r="T31" s="39">
        <f>I$44</f>
        <v>9.6651692031712796E-3</v>
      </c>
      <c r="U31" s="32"/>
      <c r="AG31" s="28"/>
      <c r="AH31" s="28"/>
    </row>
    <row r="32" spans="1:34">
      <c r="A32" s="3" t="s">
        <v>28</v>
      </c>
      <c r="B32" s="88">
        <f>[1]Slutanvändning!$N$170</f>
        <v>0</v>
      </c>
      <c r="C32" s="88">
        <f>[1]Slutanvändning!$N$171</f>
        <v>25686</v>
      </c>
      <c r="D32" s="85">
        <f>[1]Slutanvändning!$N$164</f>
        <v>26861</v>
      </c>
      <c r="E32" s="85">
        <f>[1]Slutanvändning!$Q$165</f>
        <v>0</v>
      </c>
      <c r="F32" s="85">
        <f>[1]Slutanvändning!$N$166</f>
        <v>0</v>
      </c>
      <c r="G32" s="85">
        <f>[1]Slutanvändning!$N$167</f>
        <v>3687</v>
      </c>
      <c r="H32" s="85">
        <f>[1]Slutanvändning!$N$168</f>
        <v>0</v>
      </c>
      <c r="I32" s="85">
        <f>[1]Slutanvändning!$N$169</f>
        <v>0</v>
      </c>
      <c r="J32" s="85">
        <v>0</v>
      </c>
      <c r="K32" s="85">
        <f>[1]Slutanvändning!$U$165</f>
        <v>0</v>
      </c>
      <c r="L32" s="85">
        <f>[1]Slutanvändning!$V$165</f>
        <v>0</v>
      </c>
      <c r="M32" s="85"/>
      <c r="N32" s="85">
        <f>[1]Slutanvändning!$X$167</f>
        <v>0</v>
      </c>
      <c r="O32" s="85"/>
      <c r="P32" s="85">
        <f t="shared" ref="P32:P38" si="4">SUM(B32:N32)</f>
        <v>56234</v>
      </c>
      <c r="Q32" s="158">
        <v>56</v>
      </c>
      <c r="R32" s="81" t="str">
        <f>J30</f>
        <v>Avlutar</v>
      </c>
      <c r="S32" s="57" t="str">
        <f>ROUND(J43/1000,0) &amp;" GWh"</f>
        <v>0 GWh</v>
      </c>
      <c r="T32" s="39">
        <f>J$44</f>
        <v>0</v>
      </c>
      <c r="U32" s="33"/>
    </row>
    <row r="33" spans="1:47">
      <c r="A33" s="3" t="s">
        <v>31</v>
      </c>
      <c r="B33" s="88">
        <f>[1]Slutanvändning!$N$179</f>
        <v>114000</v>
      </c>
      <c r="C33" s="86">
        <f>[1]Slutanvändning!$N$180</f>
        <v>267851</v>
      </c>
      <c r="D33" s="85">
        <f>[1]Slutanvändning!$N$173</f>
        <v>21462</v>
      </c>
      <c r="E33" s="85">
        <f>[1]Slutanvändning!$Q$174</f>
        <v>0</v>
      </c>
      <c r="F33" s="85">
        <f>[1]Slutanvändning!$N$175</f>
        <v>56702</v>
      </c>
      <c r="G33" s="85">
        <f>[1]Slutanvändning!$N$176</f>
        <v>3445</v>
      </c>
      <c r="H33" s="85">
        <f>[1]Slutanvändning!$N$177</f>
        <v>0</v>
      </c>
      <c r="I33" s="85">
        <f>[1]Slutanvändning!$N$178</f>
        <v>8954</v>
      </c>
      <c r="J33" s="85">
        <v>0</v>
      </c>
      <c r="K33" s="85">
        <f>[1]Slutanvändning!$U$174</f>
        <v>0</v>
      </c>
      <c r="L33" s="85">
        <f>[1]Slutanvändning!$V$174</f>
        <v>0</v>
      </c>
      <c r="M33" s="85"/>
      <c r="N33" s="85">
        <f>[1]Slutanvändning!$X$176</f>
        <v>0</v>
      </c>
      <c r="O33" s="85"/>
      <c r="P33" s="85">
        <f t="shared" si="4"/>
        <v>472414</v>
      </c>
      <c r="Q33" s="158">
        <v>472</v>
      </c>
      <c r="R33" s="80" t="str">
        <f>K30</f>
        <v>Torv</v>
      </c>
      <c r="S33" s="57" t="str">
        <f>ROUND(K43/1000,0) &amp;" GWh"</f>
        <v>0 GWh</v>
      </c>
      <c r="T33" s="39">
        <f>K$44</f>
        <v>0</v>
      </c>
      <c r="U33" s="33"/>
    </row>
    <row r="34" spans="1:47" ht="15.6">
      <c r="A34" s="3" t="s">
        <v>32</v>
      </c>
      <c r="B34" s="86">
        <f>[1]Slutanvändning!$N$188</f>
        <v>46200</v>
      </c>
      <c r="C34" s="86">
        <f>[1]Slutanvändning!$N$189</f>
        <v>124854</v>
      </c>
      <c r="D34" s="85">
        <f>[1]Slutanvändning!$N$182</f>
        <v>12175</v>
      </c>
      <c r="E34" s="85">
        <f>[1]Slutanvändning!$Q$183</f>
        <v>0</v>
      </c>
      <c r="F34" s="85">
        <f>[1]Slutanvändning!$N$184</f>
        <v>0</v>
      </c>
      <c r="G34" s="85">
        <f>[1]Slutanvändning!$N$185</f>
        <v>0</v>
      </c>
      <c r="H34" s="85">
        <f>[1]Slutanvändning!$N$186</f>
        <v>0</v>
      </c>
      <c r="I34" s="85">
        <f>[1]Slutanvändning!$N$187</f>
        <v>0</v>
      </c>
      <c r="J34" s="85">
        <v>0</v>
      </c>
      <c r="K34" s="85">
        <f>[1]Slutanvändning!$U$183</f>
        <v>0</v>
      </c>
      <c r="L34" s="85">
        <f>[1]Slutanvändning!$V$183</f>
        <v>0</v>
      </c>
      <c r="M34" s="85"/>
      <c r="N34" s="85">
        <f>[1]Slutanvändning!$X$185</f>
        <v>0</v>
      </c>
      <c r="O34" s="85"/>
      <c r="P34" s="85">
        <f t="shared" si="4"/>
        <v>183229</v>
      </c>
      <c r="Q34" s="158">
        <v>183</v>
      </c>
      <c r="R34" s="81" t="str">
        <f>L30</f>
        <v>Avfall</v>
      </c>
      <c r="S34" s="57" t="str">
        <f>ROUND(L43/1000,0) &amp;" GWh"</f>
        <v>485 GWh</v>
      </c>
      <c r="T34" s="39">
        <f>L$44</f>
        <v>0.1716630418739204</v>
      </c>
      <c r="U34" s="33"/>
      <c r="V34" s="6"/>
      <c r="W34" s="55"/>
    </row>
    <row r="35" spans="1:47">
      <c r="A35" s="3" t="s">
        <v>33</v>
      </c>
      <c r="B35" s="88">
        <f>[1]Slutanvändning!$N$197</f>
        <v>0</v>
      </c>
      <c r="C35" s="86">
        <f>[1]Slutanvändning!$N$198</f>
        <v>1274</v>
      </c>
      <c r="D35" s="85">
        <f>[1]Slutanvändning!$N$191</f>
        <v>711041</v>
      </c>
      <c r="E35" s="85">
        <f>[1]Slutanvändning!$Q$192</f>
        <v>0</v>
      </c>
      <c r="F35" s="85">
        <f>[1]Slutanvändning!$N$193</f>
        <v>0</v>
      </c>
      <c r="G35" s="85">
        <f>[1]Slutanvändning!$N$194</f>
        <v>172585</v>
      </c>
      <c r="H35" s="85">
        <f>[1]Slutanvändning!$N$195</f>
        <v>0</v>
      </c>
      <c r="I35" s="85">
        <f>[1]Slutanvändning!$N$196</f>
        <v>0</v>
      </c>
      <c r="J35" s="85">
        <v>0</v>
      </c>
      <c r="K35" s="85">
        <f>[1]Slutanvändning!$U$192</f>
        <v>0</v>
      </c>
      <c r="L35" s="85">
        <f>[1]Slutanvändning!$V$192</f>
        <v>0</v>
      </c>
      <c r="M35" s="85"/>
      <c r="N35" s="85">
        <f>[1]Slutanvändning!$X$194</f>
        <v>0</v>
      </c>
      <c r="O35" s="85"/>
      <c r="P35" s="85">
        <f>SUM(B35:N35)</f>
        <v>884900</v>
      </c>
      <c r="Q35" s="158">
        <v>885</v>
      </c>
      <c r="R35" s="80" t="str">
        <f>M30</f>
        <v>Övrigt</v>
      </c>
      <c r="S35" s="57" t="str">
        <f>ROUND(M43/1000,0) &amp;" GWh"</f>
        <v>0 GWh</v>
      </c>
      <c r="T35" s="39">
        <f>M$44</f>
        <v>0</v>
      </c>
      <c r="U35" s="33"/>
    </row>
    <row r="36" spans="1:47">
      <c r="A36" s="3" t="s">
        <v>34</v>
      </c>
      <c r="B36" s="88">
        <f>[1]Slutanvändning!$N$206</f>
        <v>50000</v>
      </c>
      <c r="C36" s="88">
        <f>[1]Slutanvändning!$N$207</f>
        <v>261735</v>
      </c>
      <c r="D36" s="85">
        <f>[1]Slutanvändning!$N$200</f>
        <v>803</v>
      </c>
      <c r="E36" s="85">
        <f>[1]Slutanvändning!$Q$201</f>
        <v>0</v>
      </c>
      <c r="F36" s="85">
        <f>[1]Slutanvändning!$N$202</f>
        <v>0</v>
      </c>
      <c r="G36" s="85">
        <f>[1]Slutanvändning!$N$203</f>
        <v>0</v>
      </c>
      <c r="H36" s="85">
        <f>[1]Slutanvändning!$N$204</f>
        <v>0</v>
      </c>
      <c r="I36" s="85">
        <f>[1]Slutanvändning!$N$205</f>
        <v>0</v>
      </c>
      <c r="J36" s="85">
        <v>0</v>
      </c>
      <c r="K36" s="85">
        <f>[1]Slutanvändning!$U$201</f>
        <v>0</v>
      </c>
      <c r="L36" s="85">
        <f>[1]Slutanvändning!$V$201</f>
        <v>0</v>
      </c>
      <c r="M36" s="85"/>
      <c r="N36" s="85">
        <f>[1]Slutanvändning!$X$203</f>
        <v>0</v>
      </c>
      <c r="O36" s="85"/>
      <c r="P36" s="85">
        <f t="shared" si="4"/>
        <v>312538</v>
      </c>
      <c r="Q36" s="158">
        <v>313</v>
      </c>
      <c r="R36" s="80" t="str">
        <f>N30</f>
        <v>Beckolja</v>
      </c>
      <c r="S36" s="57" t="str">
        <f>ROUND(N43/1000,0) &amp;" GWh"</f>
        <v>0 GWh</v>
      </c>
      <c r="T36" s="39">
        <f>N$44</f>
        <v>0</v>
      </c>
      <c r="U36" s="33"/>
    </row>
    <row r="37" spans="1:47">
      <c r="A37" s="3" t="s">
        <v>35</v>
      </c>
      <c r="B37" s="86">
        <f>[1]Slutanvändning!$N$215</f>
        <v>55600</v>
      </c>
      <c r="C37" s="86">
        <f>[1]Slutanvändning!$N$216</f>
        <v>260709</v>
      </c>
      <c r="D37" s="85">
        <f>[1]Slutanvändning!$N$209</f>
        <v>541</v>
      </c>
      <c r="E37" s="85">
        <f>[1]Slutanvändning!$Q$210</f>
        <v>0</v>
      </c>
      <c r="F37" s="85">
        <f>[1]Slutanvändning!$N$211+'[1]Gas hushåll'!$C$7</f>
        <v>0</v>
      </c>
      <c r="G37" s="85">
        <f>[1]Slutanvändning!$N$212</f>
        <v>0</v>
      </c>
      <c r="H37" s="85">
        <f>[1]Slutanvändning!$N$213</f>
        <v>81659</v>
      </c>
      <c r="I37" s="85">
        <f>[1]Slutanvändning!$N$214+'[1]Gas hushåll'!$H$7</f>
        <v>0</v>
      </c>
      <c r="J37" s="85">
        <v>0</v>
      </c>
      <c r="K37" s="85">
        <f>[1]Slutanvändning!$U$210</f>
        <v>0</v>
      </c>
      <c r="L37" s="85">
        <f>[1]Slutanvändning!$V$210</f>
        <v>0</v>
      </c>
      <c r="M37" s="85"/>
      <c r="N37" s="85">
        <f>[1]Slutanvändning!$X$212</f>
        <v>0</v>
      </c>
      <c r="O37" s="85"/>
      <c r="P37" s="85">
        <f t="shared" si="4"/>
        <v>398509</v>
      </c>
      <c r="Q37" s="204" t="s">
        <v>114</v>
      </c>
      <c r="R37" s="81" t="str">
        <f>O30</f>
        <v>Övrigt</v>
      </c>
      <c r="S37" s="57" t="str">
        <f>ROUND(O43/1000,0) &amp;" GWh"</f>
        <v>0 GWh</v>
      </c>
      <c r="T37" s="39">
        <f>O$44</f>
        <v>0</v>
      </c>
      <c r="U37" s="33"/>
    </row>
    <row r="38" spans="1:47">
      <c r="A38" s="3" t="s">
        <v>36</v>
      </c>
      <c r="B38" s="86">
        <f>[1]Slutanvändning!$N$224</f>
        <v>241900</v>
      </c>
      <c r="C38" s="86">
        <f>[1]Slutanvändning!$N$225</f>
        <v>56660</v>
      </c>
      <c r="D38" s="85">
        <f>[1]Slutanvändning!$N$218</f>
        <v>203</v>
      </c>
      <c r="E38" s="85">
        <f>[1]Slutanvändning!$Q$219</f>
        <v>0</v>
      </c>
      <c r="F38" s="85">
        <f>[1]Slutanvändning!$N$220+'[1]Gas hushåll'!$D$7</f>
        <v>0</v>
      </c>
      <c r="G38" s="85">
        <f>[1]Slutanvändning!$N$221</f>
        <v>0</v>
      </c>
      <c r="H38" s="85">
        <f>[1]Slutanvändning!$N$222</f>
        <v>0</v>
      </c>
      <c r="I38" s="190">
        <f>[1]Slutanvändning!$N$223+'[1]Gas hushåll'!$I$7</f>
        <v>4311</v>
      </c>
      <c r="J38" s="85">
        <v>0</v>
      </c>
      <c r="K38" s="85">
        <f>[1]Slutanvändning!$U$219</f>
        <v>0</v>
      </c>
      <c r="L38" s="85">
        <f>[1]Slutanvändning!$V$219</f>
        <v>0</v>
      </c>
      <c r="M38" s="85"/>
      <c r="N38" s="85">
        <f>[1]Slutanvändning!$X$221</f>
        <v>0</v>
      </c>
      <c r="O38" s="85"/>
      <c r="P38" s="190">
        <f t="shared" si="4"/>
        <v>303074</v>
      </c>
      <c r="Q38" s="204" t="s">
        <v>114</v>
      </c>
      <c r="R38" s="41"/>
      <c r="S38" s="27"/>
      <c r="T38" s="37"/>
      <c r="U38" s="33"/>
    </row>
    <row r="39" spans="1:47">
      <c r="A39" s="3" t="s">
        <v>37</v>
      </c>
      <c r="B39" s="88">
        <f>[1]Slutanvändning!$N$233</f>
        <v>0</v>
      </c>
      <c r="C39" s="86">
        <f>[1]Slutanvändning!$N$234</f>
        <v>25146</v>
      </c>
      <c r="D39" s="85">
        <f>[1]Slutanvändning!$N$227</f>
        <v>0</v>
      </c>
      <c r="E39" s="85">
        <f>[1]Slutanvändning!$Q$228</f>
        <v>0</v>
      </c>
      <c r="F39" s="85">
        <f>[1]Slutanvändning!$N$229</f>
        <v>0</v>
      </c>
      <c r="G39" s="85">
        <f>[1]Slutanvändning!$N$230</f>
        <v>0</v>
      </c>
      <c r="H39" s="85">
        <f>[1]Slutanvändning!$N$231</f>
        <v>0</v>
      </c>
      <c r="I39" s="85">
        <f>[1]Slutanvändning!$N$232</f>
        <v>0</v>
      </c>
      <c r="J39" s="85">
        <v>0</v>
      </c>
      <c r="K39" s="85">
        <f>[1]Slutanvändning!$U$228</f>
        <v>0</v>
      </c>
      <c r="L39" s="85">
        <f>[1]Slutanvändning!$V$228</f>
        <v>0</v>
      </c>
      <c r="M39" s="85"/>
      <c r="N39" s="85">
        <f>[1]Slutanvändning!$X$230</f>
        <v>0</v>
      </c>
      <c r="O39" s="85"/>
      <c r="P39" s="85">
        <f>SUM(B39:N39)</f>
        <v>25146</v>
      </c>
      <c r="Q39" s="204" t="s">
        <v>114</v>
      </c>
      <c r="R39" s="38"/>
      <c r="S39" s="8"/>
      <c r="T39" s="60"/>
    </row>
    <row r="40" spans="1:47">
      <c r="A40" s="3" t="s">
        <v>13</v>
      </c>
      <c r="B40" s="85">
        <f>SUM(B32:B39)</f>
        <v>507700</v>
      </c>
      <c r="C40" s="85">
        <f t="shared" ref="C40:O40" si="5">SUM(C32:C39)</f>
        <v>1023915</v>
      </c>
      <c r="D40" s="85">
        <f t="shared" si="5"/>
        <v>773086</v>
      </c>
      <c r="E40" s="85">
        <f t="shared" si="5"/>
        <v>0</v>
      </c>
      <c r="F40" s="85">
        <f>SUM(F32:F39)</f>
        <v>56702</v>
      </c>
      <c r="G40" s="85">
        <f t="shared" si="5"/>
        <v>179717</v>
      </c>
      <c r="H40" s="85">
        <f t="shared" si="5"/>
        <v>81659</v>
      </c>
      <c r="I40" s="190">
        <f t="shared" si="5"/>
        <v>13265</v>
      </c>
      <c r="J40" s="85">
        <f t="shared" si="5"/>
        <v>0</v>
      </c>
      <c r="K40" s="85">
        <f t="shared" si="5"/>
        <v>0</v>
      </c>
      <c r="L40" s="85">
        <f t="shared" si="5"/>
        <v>0</v>
      </c>
      <c r="M40" s="85">
        <f t="shared" si="5"/>
        <v>0</v>
      </c>
      <c r="N40" s="85">
        <f t="shared" si="5"/>
        <v>0</v>
      </c>
      <c r="O40" s="85">
        <f t="shared" si="5"/>
        <v>0</v>
      </c>
      <c r="P40" s="190">
        <f>SUM(B40:N40)</f>
        <v>2636044</v>
      </c>
      <c r="Q40" s="158">
        <v>2636</v>
      </c>
      <c r="R40" s="38"/>
      <c r="S40" s="8" t="s">
        <v>24</v>
      </c>
      <c r="T40" s="60" t="s">
        <v>25</v>
      </c>
    </row>
    <row r="41" spans="1:47">
      <c r="B41" s="85"/>
      <c r="C41" s="85"/>
      <c r="D41" s="85"/>
      <c r="E41" s="85"/>
      <c r="F41" s="85"/>
      <c r="G41" s="85"/>
      <c r="H41" s="85"/>
      <c r="I41" s="85"/>
      <c r="J41" s="85"/>
      <c r="K41" s="85"/>
      <c r="L41" s="85"/>
      <c r="M41" s="85"/>
      <c r="N41" s="85"/>
      <c r="O41" s="85"/>
      <c r="P41" s="85"/>
      <c r="Q41" s="171">
        <f>Q42+Q36+Q35+Q34+Q33+Q32</f>
        <v>2636</v>
      </c>
      <c r="R41" s="38" t="s">
        <v>38</v>
      </c>
      <c r="S41" s="61" t="str">
        <f>ROUND((B46+C46)/1000,0) &amp;" GWh"</f>
        <v>152 GWh</v>
      </c>
      <c r="T41" s="60"/>
    </row>
    <row r="42" spans="1:47">
      <c r="A42" s="43" t="s">
        <v>41</v>
      </c>
      <c r="B42" s="119">
        <f>B39+B38+B37</f>
        <v>297500</v>
      </c>
      <c r="C42" s="119">
        <f>C39+C38+C37</f>
        <v>342515</v>
      </c>
      <c r="D42" s="119">
        <f>D39+D38+D37</f>
        <v>744</v>
      </c>
      <c r="E42" s="119">
        <f t="shared" ref="E42:P42" si="6">E39+E38+E37</f>
        <v>0</v>
      </c>
      <c r="F42" s="115">
        <f t="shared" si="6"/>
        <v>0</v>
      </c>
      <c r="G42" s="119">
        <f t="shared" si="6"/>
        <v>0</v>
      </c>
      <c r="H42" s="119">
        <f t="shared" si="6"/>
        <v>81659</v>
      </c>
      <c r="I42" s="115">
        <f t="shared" si="6"/>
        <v>4311</v>
      </c>
      <c r="J42" s="119">
        <f t="shared" si="6"/>
        <v>0</v>
      </c>
      <c r="K42" s="119">
        <f t="shared" si="6"/>
        <v>0</v>
      </c>
      <c r="L42" s="119">
        <f t="shared" si="6"/>
        <v>0</v>
      </c>
      <c r="M42" s="119">
        <f t="shared" si="6"/>
        <v>0</v>
      </c>
      <c r="N42" s="119">
        <f t="shared" si="6"/>
        <v>0</v>
      </c>
      <c r="O42" s="119">
        <f t="shared" si="6"/>
        <v>0</v>
      </c>
      <c r="P42" s="119">
        <f t="shared" si="6"/>
        <v>726729</v>
      </c>
      <c r="Q42" s="176">
        <v>727</v>
      </c>
      <c r="R42" s="38" t="s">
        <v>39</v>
      </c>
      <c r="S42" s="9" t="str">
        <f>ROUND(P42/1000,0) &amp;" GWh"</f>
        <v>727 GWh</v>
      </c>
      <c r="T42" s="39">
        <f>P42/P40</f>
        <v>0.27568925253144483</v>
      </c>
    </row>
    <row r="43" spans="1:47" ht="15.6">
      <c r="A43" s="44" t="s">
        <v>43</v>
      </c>
      <c r="B43" s="130"/>
      <c r="C43" s="131">
        <f>C40+C24-C7+C46</f>
        <v>1043473.2</v>
      </c>
      <c r="D43" s="131">
        <f t="shared" ref="D43:O43" si="7">D11+D24+D40</f>
        <v>789889</v>
      </c>
      <c r="E43" s="131">
        <f t="shared" si="7"/>
        <v>0</v>
      </c>
      <c r="F43" s="131">
        <f t="shared" si="7"/>
        <v>56702</v>
      </c>
      <c r="G43" s="131">
        <f>G11+G24+G40</f>
        <v>179787</v>
      </c>
      <c r="H43" s="131">
        <f t="shared" si="7"/>
        <v>240855</v>
      </c>
      <c r="I43" s="131">
        <f t="shared" si="7"/>
        <v>27280</v>
      </c>
      <c r="J43" s="131">
        <f t="shared" si="7"/>
        <v>0</v>
      </c>
      <c r="K43" s="131">
        <f t="shared" si="7"/>
        <v>0</v>
      </c>
      <c r="L43" s="131">
        <f>L11+L24+L40</f>
        <v>484520</v>
      </c>
      <c r="M43" s="131">
        <f t="shared" si="7"/>
        <v>0</v>
      </c>
      <c r="N43" s="131">
        <f t="shared" si="7"/>
        <v>0</v>
      </c>
      <c r="O43" s="131">
        <f t="shared" si="7"/>
        <v>0</v>
      </c>
      <c r="P43" s="132">
        <f>SUM(C43:O43)</f>
        <v>2822506.2</v>
      </c>
      <c r="Q43" s="31"/>
      <c r="R43" s="38" t="s">
        <v>40</v>
      </c>
      <c r="S43" s="9" t="str">
        <f>ROUND(P36/1000,0) &amp;" GWh"</f>
        <v>313 GWh</v>
      </c>
      <c r="T43" s="59">
        <f>P36/P40</f>
        <v>0.11856327132627528</v>
      </c>
    </row>
    <row r="44" spans="1:47" ht="15.6">
      <c r="A44" s="44" t="s">
        <v>44</v>
      </c>
      <c r="B44" s="124"/>
      <c r="C44" s="125">
        <f>C43/$P$43</f>
        <v>0.36969739871607721</v>
      </c>
      <c r="D44" s="125">
        <f>D43/$P$43</f>
        <v>0.27985376967462461</v>
      </c>
      <c r="E44" s="125">
        <f t="shared" ref="E44:P44" si="8">E43/$P$43</f>
        <v>0</v>
      </c>
      <c r="F44" s="125">
        <f t="shared" si="8"/>
        <v>2.0089238422222065E-2</v>
      </c>
      <c r="G44" s="125">
        <f t="shared" si="8"/>
        <v>6.3697645730592195E-2</v>
      </c>
      <c r="H44" s="125">
        <f>H43/$P$43</f>
        <v>8.5333736379392178E-2</v>
      </c>
      <c r="I44" s="125">
        <f t="shared" si="8"/>
        <v>9.6651692031712796E-3</v>
      </c>
      <c r="J44" s="125">
        <f t="shared" si="8"/>
        <v>0</v>
      </c>
      <c r="K44" s="125">
        <f t="shared" si="8"/>
        <v>0</v>
      </c>
      <c r="L44" s="125">
        <f t="shared" si="8"/>
        <v>0.1716630418739204</v>
      </c>
      <c r="M44" s="125">
        <f t="shared" si="8"/>
        <v>0</v>
      </c>
      <c r="N44" s="125">
        <f t="shared" si="8"/>
        <v>0</v>
      </c>
      <c r="O44" s="125">
        <f t="shared" si="8"/>
        <v>0</v>
      </c>
      <c r="P44" s="125">
        <f t="shared" si="8"/>
        <v>1</v>
      </c>
      <c r="Q44" s="31"/>
      <c r="R44" s="38" t="s">
        <v>42</v>
      </c>
      <c r="S44" s="9" t="str">
        <f>ROUND(P34/1000,0) &amp;" GWh"</f>
        <v>183 GWh</v>
      </c>
      <c r="T44" s="39">
        <f>P34/P40</f>
        <v>6.9509082549456688E-2</v>
      </c>
      <c r="U44" s="33"/>
    </row>
    <row r="45" spans="1:47" ht="15.6">
      <c r="A45" s="45"/>
      <c r="B45" s="58"/>
      <c r="C45" s="53"/>
      <c r="D45" s="53"/>
      <c r="E45" s="53"/>
      <c r="F45" s="63"/>
      <c r="G45" s="53"/>
      <c r="H45" s="53"/>
      <c r="I45" s="63"/>
      <c r="J45" s="53"/>
      <c r="K45" s="53"/>
      <c r="L45" s="53"/>
      <c r="M45" s="53"/>
      <c r="N45" s="63"/>
      <c r="O45" s="63"/>
      <c r="P45" s="63"/>
      <c r="Q45" s="31"/>
      <c r="R45" s="38" t="s">
        <v>29</v>
      </c>
      <c r="S45" s="9" t="str">
        <f>ROUND(P32/1000,0) &amp;" GWh"</f>
        <v>56 GWh</v>
      </c>
      <c r="T45" s="39">
        <f>P32/P40</f>
        <v>2.1332724339957906E-2</v>
      </c>
      <c r="U45" s="33"/>
    </row>
    <row r="46" spans="1:47">
      <c r="A46" s="45" t="s">
        <v>47</v>
      </c>
      <c r="B46" s="64">
        <f>B24-B40</f>
        <v>69892</v>
      </c>
      <c r="C46" s="64">
        <f>(C40+C24)*0.08</f>
        <v>81913.2</v>
      </c>
      <c r="D46" s="53"/>
      <c r="E46" s="84"/>
      <c r="F46" s="63"/>
      <c r="G46" s="53"/>
      <c r="H46" s="53"/>
      <c r="I46" s="63"/>
      <c r="J46" s="53"/>
      <c r="K46" s="53"/>
      <c r="L46" s="53"/>
      <c r="M46" s="53"/>
      <c r="N46" s="63"/>
      <c r="O46" s="63"/>
      <c r="P46" s="49"/>
      <c r="Q46" s="31"/>
      <c r="R46" s="38" t="s">
        <v>45</v>
      </c>
      <c r="S46" s="9" t="str">
        <f>ROUND(P33/1000,0) &amp;" GWh"</f>
        <v>472 GWh</v>
      </c>
      <c r="T46" s="59">
        <f>P33/P40</f>
        <v>0.17921324530243046</v>
      </c>
      <c r="U46" s="33"/>
    </row>
    <row r="47" spans="1:47">
      <c r="A47" s="45" t="s">
        <v>49</v>
      </c>
      <c r="B47" s="67">
        <f>B46/B24</f>
        <v>0.12100583110569399</v>
      </c>
      <c r="C47" s="67">
        <f>C46/(C40+C24)</f>
        <v>0.08</v>
      </c>
      <c r="D47" s="53"/>
      <c r="E47" s="53"/>
      <c r="F47" s="63"/>
      <c r="G47" s="53"/>
      <c r="H47" s="53"/>
      <c r="I47" s="63"/>
      <c r="J47" s="53"/>
      <c r="K47" s="53"/>
      <c r="L47" s="53"/>
      <c r="M47" s="53"/>
      <c r="N47" s="63"/>
      <c r="O47" s="63"/>
      <c r="P47" s="63"/>
      <c r="Q47" s="31"/>
      <c r="R47" s="38" t="s">
        <v>46</v>
      </c>
      <c r="S47" s="9" t="str">
        <f>ROUND(P35/1000,0) &amp;" GWh"</f>
        <v>885 GWh</v>
      </c>
      <c r="T47" s="59">
        <f>P35/P40</f>
        <v>0.3356924239504348</v>
      </c>
    </row>
    <row r="48" spans="1:47" ht="15" thickBot="1">
      <c r="A48" s="11"/>
      <c r="B48" s="12"/>
      <c r="C48" s="14"/>
      <c r="D48" s="13"/>
      <c r="E48" s="13"/>
      <c r="F48" s="22"/>
      <c r="G48" s="13"/>
      <c r="H48" s="13"/>
      <c r="I48" s="22"/>
      <c r="J48" s="13"/>
      <c r="K48" s="13"/>
      <c r="L48" s="13"/>
      <c r="M48" s="14"/>
      <c r="N48" s="15"/>
      <c r="O48" s="15"/>
      <c r="P48" s="15"/>
      <c r="Q48" s="82"/>
      <c r="R48" s="65" t="s">
        <v>48</v>
      </c>
      <c r="S48" s="9" t="str">
        <f>ROUND(P40/1000,0) &amp;" GWh"</f>
        <v>2636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107</v>
      </c>
      <c r="B49" s="12"/>
      <c r="C49" s="14"/>
      <c r="D49" s="13"/>
      <c r="E49" s="13"/>
      <c r="F49" s="22"/>
      <c r="G49" s="13"/>
      <c r="H49" s="13"/>
      <c r="I49" s="22"/>
      <c r="J49" s="13"/>
      <c r="K49" s="13"/>
      <c r="L49" s="13"/>
      <c r="M49" s="14"/>
      <c r="N49" s="15"/>
      <c r="O49" s="15"/>
      <c r="P49" s="15"/>
      <c r="Q49" s="14"/>
      <c r="R49" s="11"/>
      <c r="S49" s="14"/>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B50" s="149"/>
      <c r="C50" s="150">
        <f>C43/1000</f>
        <v>1043.4731999999999</v>
      </c>
      <c r="D50" s="150">
        <f t="shared" ref="D50:P50" si="9">D43/1000</f>
        <v>789.88900000000001</v>
      </c>
      <c r="E50" s="150">
        <f t="shared" si="9"/>
        <v>0</v>
      </c>
      <c r="F50" s="150">
        <f t="shared" si="9"/>
        <v>56.701999999999998</v>
      </c>
      <c r="G50" s="150">
        <f t="shared" si="9"/>
        <v>179.78700000000001</v>
      </c>
      <c r="H50" s="150">
        <f t="shared" si="9"/>
        <v>240.85499999999999</v>
      </c>
      <c r="I50" s="150">
        <f t="shared" si="9"/>
        <v>27.28</v>
      </c>
      <c r="J50" s="150">
        <f t="shared" si="9"/>
        <v>0</v>
      </c>
      <c r="K50" s="150">
        <f t="shared" si="9"/>
        <v>0</v>
      </c>
      <c r="L50" s="150">
        <f t="shared" si="9"/>
        <v>484.52</v>
      </c>
      <c r="M50" s="150">
        <f t="shared" si="9"/>
        <v>0</v>
      </c>
      <c r="N50" s="150">
        <f t="shared" si="9"/>
        <v>0</v>
      </c>
      <c r="O50" s="150">
        <f t="shared" si="9"/>
        <v>0</v>
      </c>
      <c r="P50" s="150">
        <f t="shared" si="9"/>
        <v>2822.5062000000003</v>
      </c>
      <c r="Q50" s="170"/>
      <c r="R50" s="11"/>
      <c r="S50" s="14"/>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152">
        <v>1043</v>
      </c>
      <c r="D51" s="152">
        <v>790</v>
      </c>
      <c r="E51" s="152">
        <v>0</v>
      </c>
      <c r="F51" s="152">
        <v>57</v>
      </c>
      <c r="G51" s="152">
        <v>180</v>
      </c>
      <c r="H51" s="152">
        <v>241</v>
      </c>
      <c r="I51" s="152">
        <v>27</v>
      </c>
      <c r="J51" s="152">
        <v>0</v>
      </c>
      <c r="K51" s="152">
        <v>0</v>
      </c>
      <c r="L51" s="152">
        <v>485</v>
      </c>
      <c r="M51" s="152">
        <v>0</v>
      </c>
      <c r="N51" s="152">
        <v>0</v>
      </c>
      <c r="O51" s="152">
        <v>0</v>
      </c>
      <c r="P51" s="152">
        <f>SUM(C51:O51)</f>
        <v>2823</v>
      </c>
      <c r="Q51" s="170"/>
      <c r="R51" s="11"/>
      <c r="S51" s="14"/>
      <c r="T51" s="14"/>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2"/>
      <c r="C52" s="14"/>
      <c r="D52" s="13"/>
      <c r="E52" s="13"/>
      <c r="F52" s="22"/>
      <c r="G52" s="13"/>
      <c r="H52" s="13"/>
      <c r="I52" s="22"/>
      <c r="J52" s="13"/>
      <c r="K52" s="13"/>
      <c r="L52" s="13"/>
      <c r="M52" s="14"/>
      <c r="N52" s="15"/>
      <c r="O52" s="15"/>
      <c r="P52" s="153">
        <f>P50-P51</f>
        <v>-0.49379999999973734</v>
      </c>
      <c r="Q52" s="154" t="s">
        <v>99</v>
      </c>
      <c r="R52" s="11"/>
      <c r="S52" s="14"/>
      <c r="T52" s="14"/>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E53" s="13"/>
      <c r="F53" s="22"/>
      <c r="G53" s="13"/>
      <c r="H53" s="13"/>
      <c r="I53" s="22"/>
      <c r="J53" s="13"/>
      <c r="K53" s="13"/>
      <c r="L53" s="13"/>
      <c r="M53" s="14"/>
      <c r="N53" s="15"/>
      <c r="O53" s="15"/>
      <c r="P53" s="15"/>
      <c r="Q53" s="14"/>
      <c r="R53" s="11"/>
      <c r="S53" s="14"/>
      <c r="T53" s="14"/>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42"/>
      <c r="T55" s="47"/>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42"/>
      <c r="T56" s="47"/>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42"/>
      <c r="T57" s="47"/>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c r="S58" s="42"/>
      <c r="T58" s="47"/>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42"/>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5" right="0.75" top="0.75" bottom="0.5" header="0.5" footer="0.75"/>
  <pageSetup paperSize="9" orientation="portrait"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71"/>
  <sheetViews>
    <sheetView topLeftCell="F17" zoomScale="69" zoomScaleNormal="115" workbookViewId="0">
      <selection activeCell="J15" sqref="J15"/>
    </sheetView>
  </sheetViews>
  <sheetFormatPr defaultColWidth="8.59765625" defaultRowHeight="14.4"/>
  <cols>
    <col min="1" max="1" width="49.5" style="10" customWidth="1"/>
    <col min="2" max="2" width="17.59765625" style="49" customWidth="1"/>
    <col min="3" max="3" width="17.59765625" style="10" customWidth="1"/>
    <col min="4" max="6" width="17.59765625" style="49" customWidth="1"/>
    <col min="7" max="7" width="21.19921875" style="49" customWidth="1"/>
    <col min="8" max="12" width="17.59765625" style="49" customWidth="1"/>
    <col min="13" max="20" width="17.59765625" style="10" customWidth="1"/>
    <col min="21" max="16384" width="8.59765625" style="10"/>
  </cols>
  <sheetData>
    <row r="1" spans="1:34" ht="18">
      <c r="A1" s="1" t="s">
        <v>0</v>
      </c>
      <c r="Q1" s="2"/>
      <c r="R1" s="2"/>
      <c r="S1" s="2"/>
      <c r="T1" s="2"/>
    </row>
    <row r="2" spans="1:34" ht="15.6">
      <c r="A2" s="75" t="s">
        <v>70</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6"/>
      <c r="O4" s="26"/>
      <c r="P4" s="78" t="s">
        <v>60</v>
      </c>
      <c r="Q4" s="28"/>
      <c r="AG4" s="28"/>
      <c r="AH4" s="28"/>
    </row>
    <row r="5" spans="1:34" ht="15.6">
      <c r="A5" s="3" t="s">
        <v>51</v>
      </c>
      <c r="B5" s="85"/>
      <c r="C5" s="190">
        <f>[1]Solceller!$H$6</f>
        <v>1577</v>
      </c>
      <c r="D5" s="85"/>
      <c r="E5" s="85"/>
      <c r="F5" s="85"/>
      <c r="G5" s="85"/>
      <c r="H5" s="85"/>
      <c r="I5" s="85"/>
      <c r="J5" s="85"/>
      <c r="K5" s="85"/>
      <c r="L5" s="85"/>
      <c r="M5" s="85"/>
      <c r="N5" s="85"/>
      <c r="O5" s="85"/>
      <c r="P5" s="85">
        <f>SUM(D5:N5)</f>
        <v>0</v>
      </c>
      <c r="Q5" s="50"/>
      <c r="AG5" s="50"/>
      <c r="AH5" s="50"/>
    </row>
    <row r="6" spans="1:34" ht="15.6">
      <c r="A6" s="3" t="s">
        <v>76</v>
      </c>
      <c r="B6" s="85"/>
      <c r="C6" s="85">
        <f>[1]Elproduktion!$N$42</f>
        <v>69003</v>
      </c>
      <c r="D6" s="85">
        <v>0</v>
      </c>
      <c r="E6" s="85">
        <f>[1]Elproduktion!$Q$44</f>
        <v>0</v>
      </c>
      <c r="F6" s="85">
        <v>0</v>
      </c>
      <c r="G6" s="85">
        <f>[1]Elproduktion!$R$46</f>
        <v>0</v>
      </c>
      <c r="H6" s="85">
        <v>0</v>
      </c>
      <c r="I6" s="85">
        <f>[1]Elproduktion!$N$48</f>
        <v>0</v>
      </c>
      <c r="J6" s="85">
        <f>[1]Elproduktion!$T$46</f>
        <v>0</v>
      </c>
      <c r="K6" s="85">
        <f>[1]Elproduktion!$U$44</f>
        <v>0</v>
      </c>
      <c r="L6" s="85">
        <f>[1]Elproduktion!$V$44</f>
        <v>0</v>
      </c>
      <c r="M6" s="85">
        <f>[1]Elproduktion!$W$44</f>
        <v>0</v>
      </c>
      <c r="N6" s="85"/>
      <c r="O6" s="85"/>
      <c r="P6" s="85">
        <f>SUM(D6:N6)</f>
        <v>0</v>
      </c>
      <c r="Q6" s="50"/>
      <c r="AG6" s="50"/>
      <c r="AH6" s="50"/>
    </row>
    <row r="7" spans="1:34" ht="15.6">
      <c r="A7" s="3" t="s">
        <v>77</v>
      </c>
      <c r="B7" s="85"/>
      <c r="C7" s="86">
        <v>0</v>
      </c>
      <c r="D7" s="86">
        <v>0</v>
      </c>
      <c r="E7" s="85">
        <v>0</v>
      </c>
      <c r="F7" s="86">
        <v>0</v>
      </c>
      <c r="G7" s="85">
        <v>0</v>
      </c>
      <c r="H7" s="85">
        <v>0</v>
      </c>
      <c r="I7" s="86">
        <v>0</v>
      </c>
      <c r="J7" s="85">
        <v>0</v>
      </c>
      <c r="K7" s="85">
        <v>0</v>
      </c>
      <c r="L7" s="85">
        <v>0</v>
      </c>
      <c r="M7" s="85">
        <v>0</v>
      </c>
      <c r="N7" s="85"/>
      <c r="O7" s="85"/>
      <c r="P7" s="85">
        <f>SUM(D7:N7)</f>
        <v>0</v>
      </c>
      <c r="Q7" s="50"/>
      <c r="AG7" s="50"/>
      <c r="AH7" s="50"/>
    </row>
    <row r="8" spans="1:34" ht="15.6">
      <c r="A8" s="3" t="s">
        <v>10</v>
      </c>
      <c r="B8" s="85"/>
      <c r="C8" s="86">
        <f>[1]Elproduktion!$N$50</f>
        <v>0</v>
      </c>
      <c r="D8" s="86">
        <f>[1]Elproduktion!$N$51</f>
        <v>0</v>
      </c>
      <c r="E8" s="85">
        <f>[1]Elproduktion!$Q$52</f>
        <v>0</v>
      </c>
      <c r="F8" s="86">
        <f>[1]Elproduktion!$N$53</f>
        <v>0</v>
      </c>
      <c r="G8" s="85">
        <f>[1]Elproduktion!$R$54</f>
        <v>0</v>
      </c>
      <c r="H8" s="85">
        <f>[1]Elproduktion!$S$55</f>
        <v>0</v>
      </c>
      <c r="I8" s="86">
        <f>[1]Elproduktion!$N$56</f>
        <v>0</v>
      </c>
      <c r="J8" s="85">
        <f>[1]Elproduktion!$T$54</f>
        <v>0</v>
      </c>
      <c r="K8" s="85">
        <f>[1]Elproduktion!$U$52</f>
        <v>0</v>
      </c>
      <c r="L8" s="85">
        <f>[1]Elproduktion!$V$52</f>
        <v>0</v>
      </c>
      <c r="M8" s="85">
        <f>[1]Elproduktion!$W$52</f>
        <v>0</v>
      </c>
      <c r="N8" s="85"/>
      <c r="O8" s="85"/>
      <c r="P8" s="85">
        <f t="shared" ref="P8:P11" si="0">SUM(D8:N8)</f>
        <v>0</v>
      </c>
      <c r="Q8" s="50"/>
      <c r="AG8" s="50"/>
      <c r="AH8" s="50"/>
    </row>
    <row r="9" spans="1:34" ht="15.6">
      <c r="A9" s="3" t="s">
        <v>11</v>
      </c>
      <c r="B9" s="85"/>
      <c r="C9" s="192">
        <f>[1]Elproduktion!$N$58</f>
        <v>96323.366482857818</v>
      </c>
      <c r="D9" s="86">
        <f>[1]Elproduktion!$N$59</f>
        <v>0</v>
      </c>
      <c r="E9" s="85">
        <f>[1]Elproduktion!$Q$60</f>
        <v>0</v>
      </c>
      <c r="F9" s="86">
        <f>[1]Elproduktion!$N$61</f>
        <v>0</v>
      </c>
      <c r="G9" s="85">
        <f>[1]Elproduktion!$R$62</f>
        <v>0</v>
      </c>
      <c r="H9" s="85">
        <f>[1]Elproduktion!$S$63</f>
        <v>0</v>
      </c>
      <c r="I9" s="86">
        <f>[1]Elproduktion!$N$64</f>
        <v>0</v>
      </c>
      <c r="J9" s="85">
        <f>[1]Elproduktion!$T$62</f>
        <v>0</v>
      </c>
      <c r="K9" s="85">
        <f>[1]Elproduktion!$U$60</f>
        <v>0</v>
      </c>
      <c r="L9" s="85">
        <f>[1]Elproduktion!$V$60</f>
        <v>0</v>
      </c>
      <c r="M9" s="85">
        <f>[1]Elproduktion!$W$60</f>
        <v>0</v>
      </c>
      <c r="N9" s="85"/>
      <c r="O9" s="85"/>
      <c r="P9" s="85">
        <f t="shared" si="0"/>
        <v>0</v>
      </c>
      <c r="Q9" s="50"/>
      <c r="AG9" s="50"/>
      <c r="AH9" s="50"/>
    </row>
    <row r="10" spans="1:34" ht="15.6">
      <c r="A10" s="3" t="s">
        <v>12</v>
      </c>
      <c r="B10" s="85"/>
      <c r="C10" s="192">
        <f>[1]Elproduktion!$N$66</f>
        <v>132012.63351714218</v>
      </c>
      <c r="D10" s="86">
        <f>[1]Elproduktion!$N$67</f>
        <v>0</v>
      </c>
      <c r="E10" s="85">
        <f>[1]Elproduktion!$Q$68</f>
        <v>0</v>
      </c>
      <c r="F10" s="86">
        <f>[1]Elproduktion!$N$69</f>
        <v>0</v>
      </c>
      <c r="G10" s="85">
        <f>[1]Elproduktion!$R$70</f>
        <v>0</v>
      </c>
      <c r="H10" s="85">
        <f>[1]Elproduktion!$S$71</f>
        <v>0</v>
      </c>
      <c r="I10" s="86">
        <f>[1]Elproduktion!$N$72</f>
        <v>0</v>
      </c>
      <c r="J10" s="85">
        <f>[1]Elproduktion!$T$70</f>
        <v>0</v>
      </c>
      <c r="K10" s="85">
        <f>[1]Elproduktion!$U$68</f>
        <v>0</v>
      </c>
      <c r="L10" s="85">
        <f>[1]Elproduktion!$V$68</f>
        <v>0</v>
      </c>
      <c r="M10" s="85">
        <f>[1]Elproduktion!$W$68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SUM(C5:C10)</f>
        <v>298916</v>
      </c>
      <c r="D11" s="85">
        <f t="shared" ref="D11:O11" si="1">SUM(D5:D10)</f>
        <v>0</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0</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113"/>
      <c r="C14" s="85"/>
      <c r="D14" s="113"/>
      <c r="E14" s="113"/>
      <c r="F14" s="113"/>
      <c r="G14" s="113"/>
      <c r="H14" s="113"/>
      <c r="I14" s="113"/>
      <c r="J14" s="85"/>
      <c r="K14" s="85"/>
      <c r="L14" s="85"/>
      <c r="M14" s="85"/>
      <c r="N14" s="85"/>
      <c r="O14" s="85"/>
      <c r="P14" s="113"/>
      <c r="Q14" s="2"/>
      <c r="R14" s="2"/>
      <c r="S14" s="2"/>
      <c r="T14" s="2"/>
    </row>
    <row r="15" spans="1:34" ht="15.6">
      <c r="A15" s="75" t="str">
        <f>A2</f>
        <v>1315 Hylte</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4" t="s">
        <v>62</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85">
        <f>[1]Fjärrvärmeproduktion!$N$58</f>
        <v>0</v>
      </c>
      <c r="C18" s="85"/>
      <c r="D18" s="85">
        <f>[1]Fjärrvärmeproduktion!$N$59</f>
        <v>0</v>
      </c>
      <c r="E18" s="85">
        <f>[1]Fjärrvärmeproduktion!$Q$60</f>
        <v>0</v>
      </c>
      <c r="F18" s="85">
        <f>[1]Fjärrvärmeproduktion!$N$61</f>
        <v>0</v>
      </c>
      <c r="G18" s="85">
        <f>[1]Fjärrvärmeproduktion!$R$62</f>
        <v>0</v>
      </c>
      <c r="H18" s="85">
        <f>[1]Fjärrvärmeproduktion!$S$63</f>
        <v>0</v>
      </c>
      <c r="I18" s="85">
        <f>[1]Fjärrvärmeproduktion!$N$64</f>
        <v>0</v>
      </c>
      <c r="J18" s="85">
        <f>[1]Fjärrvärmeproduktion!$T$62</f>
        <v>0</v>
      </c>
      <c r="K18" s="85">
        <f>[1]Fjärrvärmeproduktion!$U$60</f>
        <v>0</v>
      </c>
      <c r="L18" s="85">
        <f>[1]Fjärrvärmeproduktion!$V$60</f>
        <v>0</v>
      </c>
      <c r="M18" s="85"/>
      <c r="N18" s="85"/>
      <c r="O18" s="85"/>
      <c r="P18" s="85">
        <f>SUM(C18:N18)</f>
        <v>0</v>
      </c>
      <c r="Q18" s="2"/>
      <c r="R18" s="2"/>
      <c r="S18" s="2"/>
      <c r="T18" s="2"/>
    </row>
    <row r="19" spans="1:34" ht="15.6">
      <c r="A19" s="3" t="s">
        <v>18</v>
      </c>
      <c r="B19" s="85">
        <f>[1]Fjärrvärmeproduktion!$N$66</f>
        <v>2590</v>
      </c>
      <c r="C19" s="85"/>
      <c r="D19" s="85">
        <f>[1]Fjärrvärmeproduktion!$N$67</f>
        <v>159</v>
      </c>
      <c r="E19" s="85">
        <f>[1]Fjärrvärmeproduktion!$Q$68</f>
        <v>0</v>
      </c>
      <c r="F19" s="85">
        <f>[1]Fjärrvärmeproduktion!$N$69</f>
        <v>0</v>
      </c>
      <c r="G19" s="85">
        <f>[1]Fjärrvärmeproduktion!$R$70</f>
        <v>0</v>
      </c>
      <c r="H19" s="85">
        <f>[1]Fjärrvärmeproduktion!$S$71</f>
        <v>2813</v>
      </c>
      <c r="I19" s="85">
        <f>[1]Fjärrvärmeproduktion!$N$72</f>
        <v>0</v>
      </c>
      <c r="J19" s="85">
        <f>[1]Fjärrvärmeproduktion!$T$70</f>
        <v>0</v>
      </c>
      <c r="K19" s="85">
        <f>[1]Fjärrvärmeproduktion!$U$68</f>
        <v>0</v>
      </c>
      <c r="L19" s="85">
        <f>[1]Fjärrvärmeproduktion!$V$68</f>
        <v>0</v>
      </c>
      <c r="M19" s="85"/>
      <c r="N19" s="85"/>
      <c r="O19" s="85"/>
      <c r="P19" s="85">
        <f>SUM(C19:N19)</f>
        <v>2972</v>
      </c>
      <c r="Q19" s="2"/>
      <c r="R19" s="2"/>
      <c r="S19" s="2"/>
      <c r="T19" s="2"/>
    </row>
    <row r="20" spans="1:34" ht="15.6">
      <c r="A20" s="3" t="s">
        <v>19</v>
      </c>
      <c r="B20" s="85">
        <f>[1]Fjärrvärmeproduktion!$N$74</f>
        <v>0</v>
      </c>
      <c r="C20" s="85">
        <f>1.015*B20</f>
        <v>0</v>
      </c>
      <c r="D20" s="85">
        <f>[1]Fjärrvärmeproduktion!$N$75</f>
        <v>0</v>
      </c>
      <c r="E20" s="85">
        <f>[1]Fjärrvärmeproduktion!$Q$76</f>
        <v>0</v>
      </c>
      <c r="F20" s="85">
        <f>[1]Fjärrvärmeproduktion!$N$77</f>
        <v>0</v>
      </c>
      <c r="G20" s="85">
        <f>[1]Fjärrvärmeproduktion!$R$78</f>
        <v>0</v>
      </c>
      <c r="H20" s="85">
        <f>[1]Fjärrvärmeproduktion!$S$79</f>
        <v>0</v>
      </c>
      <c r="I20" s="85">
        <f>[1]Fjärrvärmeproduktion!$N$80</f>
        <v>0</v>
      </c>
      <c r="J20" s="85">
        <f>[1]Fjärrvärmeproduktion!$T$78</f>
        <v>0</v>
      </c>
      <c r="K20" s="85">
        <f>[1]Fjärrvärmeproduktion!$U$76</f>
        <v>0</v>
      </c>
      <c r="L20" s="85">
        <f>[1]Fjärrvärmeproduktion!$V$76</f>
        <v>0</v>
      </c>
      <c r="M20" s="85"/>
      <c r="N20" s="85"/>
      <c r="O20" s="85"/>
      <c r="P20" s="85">
        <f t="shared" ref="P20:P23" si="2">SUM(C20:N20)</f>
        <v>0</v>
      </c>
      <c r="Q20" s="2"/>
      <c r="R20" s="2"/>
      <c r="S20" s="2"/>
      <c r="T20" s="2"/>
    </row>
    <row r="21" spans="1:34" ht="16.2" thickBot="1">
      <c r="A21" s="3" t="s">
        <v>20</v>
      </c>
      <c r="B21" s="85">
        <f>[1]Fjärrvärmeproduktion!$N$82</f>
        <v>0</v>
      </c>
      <c r="C21" s="85"/>
      <c r="D21" s="85">
        <f>[1]Fjärrvärmeproduktion!$N$83</f>
        <v>0</v>
      </c>
      <c r="E21" s="85">
        <f>[1]Fjärrvärmeproduktion!$Q$84</f>
        <v>0</v>
      </c>
      <c r="F21" s="85">
        <f>[1]Fjärrvärmeproduktion!$N$85</f>
        <v>0</v>
      </c>
      <c r="G21" s="85">
        <f>[1]Fjärrvärmeproduktion!$R$86</f>
        <v>0</v>
      </c>
      <c r="H21" s="85">
        <f>[1]Fjärrvärmeproduktion!$S$87</f>
        <v>0</v>
      </c>
      <c r="I21" s="85">
        <f>[1]Fjärrvärmeproduktion!$N$88</f>
        <v>0</v>
      </c>
      <c r="J21" s="85">
        <f>[1]Fjärrvärmeproduktion!$T$86</f>
        <v>0</v>
      </c>
      <c r="K21" s="85">
        <f>[1]Fjärrvärmeproduktion!$U$84</f>
        <v>0</v>
      </c>
      <c r="L21" s="85">
        <f>[1]Fjärrvärmeproduktion!$V$84</f>
        <v>0</v>
      </c>
      <c r="M21" s="85"/>
      <c r="N21" s="85"/>
      <c r="O21" s="85"/>
      <c r="P21" s="85">
        <f t="shared" si="2"/>
        <v>0</v>
      </c>
      <c r="Q21" s="2"/>
      <c r="R21" s="34"/>
      <c r="S21" s="34"/>
      <c r="T21" s="34"/>
    </row>
    <row r="22" spans="1:34" ht="15.6">
      <c r="A22" s="3" t="s">
        <v>21</v>
      </c>
      <c r="B22" s="85">
        <f>[1]Fjärrvärmeproduktion!$N$90</f>
        <v>20925</v>
      </c>
      <c r="C22" s="85"/>
      <c r="D22" s="85">
        <f>[1]Fjärrvärmeproduktion!$N$91</f>
        <v>0</v>
      </c>
      <c r="E22" s="85">
        <f>[1]Fjärrvärmeproduktion!$Q$92</f>
        <v>0</v>
      </c>
      <c r="F22" s="85">
        <f>[1]Fjärrvärmeproduktion!$N$93</f>
        <v>0</v>
      </c>
      <c r="G22" s="85">
        <f>[1]Fjärrvärmeproduktion!$R$94</f>
        <v>0</v>
      </c>
      <c r="H22" s="85">
        <f>[1]Fjärrvärmeproduktion!$S$95</f>
        <v>0</v>
      </c>
      <c r="I22" s="85">
        <f>[1]Fjärrvärmeproduktion!$N$96</f>
        <v>0</v>
      </c>
      <c r="J22" s="85">
        <f>[1]Fjärrvärmeproduktion!$T$94</f>
        <v>0</v>
      </c>
      <c r="K22" s="85">
        <f>[1]Fjärrvärmeproduktion!$U$92</f>
        <v>0</v>
      </c>
      <c r="L22" s="85">
        <f>[1]Fjärrvärmeproduktion!$V$92</f>
        <v>0</v>
      </c>
      <c r="M22" s="85"/>
      <c r="N22" s="85"/>
      <c r="O22" s="85"/>
      <c r="P22" s="85">
        <f t="shared" si="2"/>
        <v>0</v>
      </c>
      <c r="Q22" s="29"/>
      <c r="R22" s="40" t="s">
        <v>23</v>
      </c>
      <c r="S22" s="83" t="str">
        <f>ROUND(P43/1000,0) &amp;" GWh"</f>
        <v>1304 GWh</v>
      </c>
      <c r="T22" s="35"/>
      <c r="U22" s="33"/>
    </row>
    <row r="23" spans="1:34" ht="15.6">
      <c r="A23" s="3" t="s">
        <v>22</v>
      </c>
      <c r="B23" s="85">
        <f>[1]Fjärrvärmeproduktion!$N$98</f>
        <v>0</v>
      </c>
      <c r="C23" s="85"/>
      <c r="D23" s="85">
        <f>[1]Fjärrvärmeproduktion!$N$99</f>
        <v>0</v>
      </c>
      <c r="E23" s="85">
        <f>[1]Fjärrvärmeproduktion!$Q$100</f>
        <v>0</v>
      </c>
      <c r="F23" s="85">
        <f>[1]Fjärrvärmeproduktion!$N$101</f>
        <v>0</v>
      </c>
      <c r="G23" s="85">
        <f>[1]Fjärrvärmeproduktion!$R$102</f>
        <v>0</v>
      </c>
      <c r="H23" s="85">
        <f>[1]Fjärrvärmeproduktion!$S$103</f>
        <v>0</v>
      </c>
      <c r="I23" s="85">
        <f>[1]Fjärrvärmeproduktion!$N$104</f>
        <v>0</v>
      </c>
      <c r="J23" s="85">
        <f>[1]Fjärrvärmeproduktion!$T$102</f>
        <v>0</v>
      </c>
      <c r="K23" s="85">
        <f>[1]Fjärrvärmeproduktion!$U$100</f>
        <v>0</v>
      </c>
      <c r="L23" s="85">
        <f>[1]Fjärrvärmeproduktion!$V$100</f>
        <v>0</v>
      </c>
      <c r="M23" s="85"/>
      <c r="N23" s="85"/>
      <c r="O23" s="85"/>
      <c r="P23" s="85">
        <f t="shared" si="2"/>
        <v>0</v>
      </c>
      <c r="Q23" s="29"/>
      <c r="R23" s="38"/>
      <c r="S23" s="2"/>
      <c r="T23" s="36"/>
      <c r="U23" s="33"/>
    </row>
    <row r="24" spans="1:34" ht="15.6">
      <c r="A24" s="3" t="s">
        <v>13</v>
      </c>
      <c r="B24" s="85">
        <f>SUM(B18:B23)</f>
        <v>23515</v>
      </c>
      <c r="C24" s="85">
        <f t="shared" ref="C24:O24" si="3">SUM(C18:C23)</f>
        <v>0</v>
      </c>
      <c r="D24" s="85">
        <f t="shared" si="3"/>
        <v>159</v>
      </c>
      <c r="E24" s="85">
        <f t="shared" si="3"/>
        <v>0</v>
      </c>
      <c r="F24" s="85">
        <f t="shared" si="3"/>
        <v>0</v>
      </c>
      <c r="G24" s="85">
        <f t="shared" si="3"/>
        <v>0</v>
      </c>
      <c r="H24" s="85">
        <f t="shared" si="3"/>
        <v>2813</v>
      </c>
      <c r="I24" s="85">
        <f t="shared" si="3"/>
        <v>0</v>
      </c>
      <c r="J24" s="85">
        <f t="shared" si="3"/>
        <v>0</v>
      </c>
      <c r="K24" s="85">
        <f t="shared" si="3"/>
        <v>0</v>
      </c>
      <c r="L24" s="85">
        <f t="shared" si="3"/>
        <v>0</v>
      </c>
      <c r="M24" s="85">
        <f t="shared" si="3"/>
        <v>0</v>
      </c>
      <c r="N24" s="85">
        <f t="shared" si="3"/>
        <v>0</v>
      </c>
      <c r="O24" s="85">
        <f t="shared" si="3"/>
        <v>0</v>
      </c>
      <c r="P24" s="85">
        <f>SUM(C24:N24)</f>
        <v>2972</v>
      </c>
      <c r="Q24" s="29"/>
      <c r="R24" s="38"/>
      <c r="S24" s="2" t="s">
        <v>24</v>
      </c>
      <c r="T24" s="36" t="s">
        <v>25</v>
      </c>
      <c r="U24" s="33"/>
    </row>
    <row r="25" spans="1:34" ht="15.6">
      <c r="B25" s="85"/>
      <c r="C25" s="85"/>
      <c r="D25" s="85"/>
      <c r="E25" s="85"/>
      <c r="F25" s="85"/>
      <c r="G25" s="85"/>
      <c r="H25" s="85"/>
      <c r="I25" s="85"/>
      <c r="J25" s="85"/>
      <c r="K25" s="85"/>
      <c r="L25" s="85"/>
      <c r="M25" s="85"/>
      <c r="N25" s="85"/>
      <c r="O25" s="85"/>
      <c r="P25" s="85"/>
      <c r="Q25" s="29"/>
      <c r="R25" s="80" t="str">
        <f>C30</f>
        <v>El</v>
      </c>
      <c r="S25" s="57" t="str">
        <f>ROUND(C43/1000,0) &amp;" GWh"</f>
        <v>654 GWh</v>
      </c>
      <c r="T25" s="39">
        <f>C$44</f>
        <v>0.50183244359964774</v>
      </c>
      <c r="U25" s="33"/>
    </row>
    <row r="26" spans="1:34" ht="15.6">
      <c r="B26" s="86"/>
      <c r="C26" s="85"/>
      <c r="D26" s="85"/>
      <c r="E26" s="85"/>
      <c r="F26" s="85"/>
      <c r="G26" s="85"/>
      <c r="H26" s="85"/>
      <c r="I26" s="85"/>
      <c r="J26" s="85"/>
      <c r="K26" s="85"/>
      <c r="L26" s="85"/>
      <c r="M26" s="85"/>
      <c r="N26" s="85"/>
      <c r="O26" s="85"/>
      <c r="P26" s="85"/>
      <c r="Q26" s="29"/>
      <c r="R26" s="81" t="str">
        <f>D30</f>
        <v>Oljeprodukter</v>
      </c>
      <c r="S26" s="57" t="str">
        <f>ROUND(D43/1000,0) &amp;" GWh"</f>
        <v>91 GWh</v>
      </c>
      <c r="T26" s="39">
        <f>D$44</f>
        <v>6.947357523325573E-2</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56 GWh</v>
      </c>
      <c r="T28" s="39">
        <f>F$44</f>
        <v>4.2769904678689276E-2</v>
      </c>
      <c r="U28" s="33"/>
    </row>
    <row r="29" spans="1:34" ht="15.6">
      <c r="A29" s="75" t="str">
        <f>A2</f>
        <v>1315 Hylte</v>
      </c>
      <c r="B29" s="85"/>
      <c r="C29" s="85"/>
      <c r="D29" s="85"/>
      <c r="E29" s="85"/>
      <c r="F29" s="85"/>
      <c r="G29" s="85"/>
      <c r="H29" s="85"/>
      <c r="I29" s="85"/>
      <c r="J29" s="85"/>
      <c r="K29" s="85"/>
      <c r="L29" s="85"/>
      <c r="M29" s="85"/>
      <c r="N29" s="85"/>
      <c r="O29" s="85"/>
      <c r="P29" s="85"/>
      <c r="Q29" s="156" t="s">
        <v>107</v>
      </c>
      <c r="R29" s="81" t="str">
        <f>G30</f>
        <v>Biodrivmedel/Bioolja</v>
      </c>
      <c r="S29" s="57" t="str">
        <f>ROUND(G43/1000,0) &amp;" GWh"</f>
        <v>14 GWh</v>
      </c>
      <c r="T29" s="39">
        <f>G$44</f>
        <v>1.1090795118724591E-2</v>
      </c>
      <c r="U29" s="33"/>
    </row>
    <row r="30" spans="1:34" ht="28.8">
      <c r="A30" s="4">
        <v>2020</v>
      </c>
      <c r="B30" s="115" t="s">
        <v>64</v>
      </c>
      <c r="C30" s="119" t="s">
        <v>8</v>
      </c>
      <c r="D30" s="114" t="s">
        <v>30</v>
      </c>
      <c r="E30" s="114" t="s">
        <v>2</v>
      </c>
      <c r="F30" s="116" t="s">
        <v>3</v>
      </c>
      <c r="G30" s="114" t="s">
        <v>89</v>
      </c>
      <c r="H30" s="114" t="s">
        <v>50</v>
      </c>
      <c r="I30" s="116" t="s">
        <v>5</v>
      </c>
      <c r="J30" s="114" t="s">
        <v>4</v>
      </c>
      <c r="K30" s="114" t="s">
        <v>6</v>
      </c>
      <c r="L30" s="114" t="s">
        <v>7</v>
      </c>
      <c r="M30" s="114" t="s">
        <v>62</v>
      </c>
      <c r="N30" s="116" t="s">
        <v>67</v>
      </c>
      <c r="O30" s="116" t="s">
        <v>62</v>
      </c>
      <c r="P30" s="117" t="s">
        <v>27</v>
      </c>
      <c r="Q30" s="156" t="s">
        <v>101</v>
      </c>
      <c r="R30" s="80" t="str">
        <f>H30</f>
        <v>Biobränslen</v>
      </c>
      <c r="S30" s="57" t="str">
        <f>ROUND(H43/1000,0) &amp;" GWh"</f>
        <v>489 GWh</v>
      </c>
      <c r="T30" s="39">
        <f>H$44</f>
        <v>0.37483328136968264</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0 GWh</v>
      </c>
      <c r="T31" s="39">
        <f>I$44</f>
        <v>0</v>
      </c>
      <c r="U31" s="32"/>
      <c r="AG31" s="28"/>
      <c r="AH31" s="28"/>
    </row>
    <row r="32" spans="1:34">
      <c r="A32" s="3" t="s">
        <v>28</v>
      </c>
      <c r="B32" s="88">
        <f>[1]Slutanvändning!$N$89</f>
        <v>0</v>
      </c>
      <c r="C32" s="88">
        <f>[1]Slutanvändning!$N$90</f>
        <v>9621</v>
      </c>
      <c r="D32" s="88">
        <f>[1]Slutanvändning!$N$83</f>
        <v>2675</v>
      </c>
      <c r="E32" s="87">
        <f>[1]Slutanvändning!$Q$84</f>
        <v>0</v>
      </c>
      <c r="F32" s="88">
        <f>[1]Slutanvändning!$N$85</f>
        <v>0</v>
      </c>
      <c r="G32" s="87">
        <f>[1]Slutanvändning!$N$86</f>
        <v>431</v>
      </c>
      <c r="H32" s="88">
        <f>[1]Slutanvändning!$N$87</f>
        <v>0</v>
      </c>
      <c r="I32" s="87">
        <f>[1]Slutanvändning!$N$88</f>
        <v>0</v>
      </c>
      <c r="J32" s="87">
        <v>0</v>
      </c>
      <c r="K32" s="87">
        <f>[1]Slutanvändning!$U$84</f>
        <v>0</v>
      </c>
      <c r="L32" s="87">
        <f>[1]Slutanvändning!$V$84</f>
        <v>0</v>
      </c>
      <c r="M32" s="87">
        <v>0</v>
      </c>
      <c r="N32" s="87">
        <f>[1]Slutanvändning!$X$86</f>
        <v>0</v>
      </c>
      <c r="O32" s="87"/>
      <c r="P32" s="87">
        <f>SUM(B32:N32)</f>
        <v>12727</v>
      </c>
      <c r="Q32" s="158">
        <v>13</v>
      </c>
      <c r="R32" s="81" t="str">
        <f>J30</f>
        <v>Avlutar</v>
      </c>
      <c r="S32" s="57" t="str">
        <f>ROUND(J43/1000,0) &amp;" GWh"</f>
        <v>0 GWh</v>
      </c>
      <c r="T32" s="39">
        <f>J$44</f>
        <v>0</v>
      </c>
      <c r="U32" s="33"/>
    </row>
    <row r="33" spans="1:47">
      <c r="A33" s="3" t="s">
        <v>31</v>
      </c>
      <c r="B33" s="88">
        <f>[1]Slutanvändning!$N$98</f>
        <v>960</v>
      </c>
      <c r="C33" s="88">
        <f>[1]Slutanvändning!$N$99-C6</f>
        <v>532125</v>
      </c>
      <c r="D33" s="88">
        <f>[1]Slutanvändning!$N$92+[1]Elproduktion!$N$43</f>
        <v>5098</v>
      </c>
      <c r="E33" s="87">
        <f>[1]Slutanvändning!$Q$93</f>
        <v>0</v>
      </c>
      <c r="F33" s="88">
        <f>[1]Slutanvändning!$N$94+[1]Elproduktion!$N$45</f>
        <v>55755</v>
      </c>
      <c r="G33" s="87">
        <f>[1]Slutanvändning!$N$95</f>
        <v>0</v>
      </c>
      <c r="H33" s="88">
        <f>[1]Slutanvändning!$S$96+[1]Elproduktion!$S$47</f>
        <v>460652</v>
      </c>
      <c r="I33" s="87">
        <f>[1]Slutanvändning!$N$97</f>
        <v>0</v>
      </c>
      <c r="J33" s="87">
        <v>0</v>
      </c>
      <c r="K33" s="87">
        <f>[1]Slutanvändning!$U$93</f>
        <v>0</v>
      </c>
      <c r="L33" s="87">
        <f>[1]Slutanvändning!$V$93</f>
        <v>0</v>
      </c>
      <c r="M33" s="88">
        <f>[1]Slutanvändning!$Y$96</f>
        <v>0</v>
      </c>
      <c r="N33" s="87">
        <f>[1]Slutanvändning!$X$95</f>
        <v>0</v>
      </c>
      <c r="O33" s="87"/>
      <c r="P33" s="87">
        <f t="shared" ref="P33:P40" si="4">SUM(B33:N33)</f>
        <v>1054590</v>
      </c>
      <c r="Q33" s="160">
        <v>1055</v>
      </c>
      <c r="R33" s="80" t="str">
        <f>K30</f>
        <v>Torv</v>
      </c>
      <c r="S33" s="57" t="str">
        <f>ROUND(K43/1000,0) &amp;" GWh"</f>
        <v>0 GWh</v>
      </c>
      <c r="T33" s="39">
        <f>K$44</f>
        <v>0</v>
      </c>
      <c r="U33" s="33"/>
    </row>
    <row r="34" spans="1:47" ht="15.6">
      <c r="A34" s="3" t="s">
        <v>32</v>
      </c>
      <c r="B34" s="88">
        <f>[1]Slutanvändning!$N$107</f>
        <v>6394</v>
      </c>
      <c r="C34" s="88">
        <f>[1]Slutanvändning!$N$108</f>
        <v>9529</v>
      </c>
      <c r="D34" s="88">
        <f>[1]Slutanvändning!$N$101</f>
        <v>337</v>
      </c>
      <c r="E34" s="87">
        <f>[1]Slutanvändning!$Q$102</f>
        <v>0</v>
      </c>
      <c r="F34" s="88">
        <f>[1]Slutanvändning!$N$103</f>
        <v>0</v>
      </c>
      <c r="G34" s="87">
        <f>[1]Slutanvändning!$N$104</f>
        <v>0</v>
      </c>
      <c r="H34" s="88">
        <f>[1]Slutanvändning!$N$105</f>
        <v>0</v>
      </c>
      <c r="I34" s="87">
        <f>[1]Slutanvändning!$N$106</f>
        <v>0</v>
      </c>
      <c r="J34" s="87">
        <v>0</v>
      </c>
      <c r="K34" s="87">
        <f>[1]Slutanvändning!$U$102</f>
        <v>0</v>
      </c>
      <c r="L34" s="87">
        <f>[1]Slutanvändning!$V$102</f>
        <v>0</v>
      </c>
      <c r="M34" s="87">
        <v>0</v>
      </c>
      <c r="N34" s="87">
        <f>[1]Slutanvändning!$X$104</f>
        <v>0</v>
      </c>
      <c r="O34" s="87"/>
      <c r="P34" s="87">
        <f t="shared" si="4"/>
        <v>16260</v>
      </c>
      <c r="Q34" s="158">
        <v>16</v>
      </c>
      <c r="R34" s="81" t="str">
        <f>L30</f>
        <v>Avfall</v>
      </c>
      <c r="S34" s="57" t="str">
        <f>ROUND(L43/1000,0) &amp;" GWh"</f>
        <v>0 GWh</v>
      </c>
      <c r="T34" s="39">
        <f>L$44</f>
        <v>0</v>
      </c>
      <c r="U34" s="33"/>
      <c r="V34" s="6"/>
      <c r="W34" s="55"/>
    </row>
    <row r="35" spans="1:47">
      <c r="A35" s="3" t="s">
        <v>33</v>
      </c>
      <c r="B35" s="88">
        <f>[1]Slutanvändning!$N$116</f>
        <v>0</v>
      </c>
      <c r="C35" s="88">
        <f>[1]Slutanvändning!$N$117</f>
        <v>163</v>
      </c>
      <c r="D35" s="88">
        <f>[1]Slutanvändning!$N$110</f>
        <v>81343</v>
      </c>
      <c r="E35" s="87">
        <f>[1]Slutanvändning!$Q$111</f>
        <v>0</v>
      </c>
      <c r="F35" s="88">
        <f>[1]Slutanvändning!$N$112</f>
        <v>0</v>
      </c>
      <c r="G35" s="87">
        <f>[1]Slutanvändning!$N$113</f>
        <v>14027</v>
      </c>
      <c r="H35" s="88">
        <f>[1]Slutanvändning!$N$114</f>
        <v>0</v>
      </c>
      <c r="I35" s="87">
        <f>[1]Slutanvändning!$N$115</f>
        <v>0</v>
      </c>
      <c r="J35" s="87">
        <v>0</v>
      </c>
      <c r="K35" s="87">
        <f>[1]Slutanvändning!$U$111</f>
        <v>0</v>
      </c>
      <c r="L35" s="87">
        <f>[1]Slutanvändning!$V$111</f>
        <v>0</v>
      </c>
      <c r="M35" s="87">
        <v>0</v>
      </c>
      <c r="N35" s="87">
        <f>[1]Slutanvändning!$X$113</f>
        <v>0</v>
      </c>
      <c r="O35" s="87"/>
      <c r="P35" s="87">
        <f t="shared" si="4"/>
        <v>95533</v>
      </c>
      <c r="Q35" s="158">
        <v>96</v>
      </c>
      <c r="R35" s="80" t="str">
        <f>M30</f>
        <v>Övrigt</v>
      </c>
      <c r="S35" s="57" t="str">
        <f>ROUND(M43/1000,0) &amp;" GWh"</f>
        <v>0 GWh</v>
      </c>
      <c r="T35" s="39">
        <f>M$44</f>
        <v>0</v>
      </c>
      <c r="U35" s="33"/>
    </row>
    <row r="36" spans="1:47">
      <c r="A36" s="3" t="s">
        <v>34</v>
      </c>
      <c r="B36" s="88">
        <f>[1]Slutanvändning!$N$125</f>
        <v>1431</v>
      </c>
      <c r="C36" s="88">
        <f>[1]Slutanvändning!$N$126</f>
        <v>13637</v>
      </c>
      <c r="D36" s="88">
        <f>[1]Slutanvändning!$N$119</f>
        <v>720</v>
      </c>
      <c r="E36" s="87">
        <f>[1]Slutanvändning!$Q$120</f>
        <v>0</v>
      </c>
      <c r="F36" s="88">
        <f>[1]Slutanvändning!$N$121</f>
        <v>0</v>
      </c>
      <c r="G36" s="87">
        <f>[1]Slutanvändning!$N$122</f>
        <v>0</v>
      </c>
      <c r="H36" s="88">
        <f>[1]Slutanvändning!$N$123</f>
        <v>0</v>
      </c>
      <c r="I36" s="87">
        <f>[1]Slutanvändning!$N$124</f>
        <v>0</v>
      </c>
      <c r="J36" s="87">
        <v>0</v>
      </c>
      <c r="K36" s="87">
        <f>[1]Slutanvändning!$U$120</f>
        <v>0</v>
      </c>
      <c r="L36" s="87">
        <f>[1]Slutanvändning!$V$120</f>
        <v>0</v>
      </c>
      <c r="M36" s="87">
        <v>0</v>
      </c>
      <c r="N36" s="87">
        <f>[1]Slutanvändning!$X$122</f>
        <v>0</v>
      </c>
      <c r="O36" s="87"/>
      <c r="P36" s="87">
        <f t="shared" si="4"/>
        <v>15788</v>
      </c>
      <c r="Q36" s="158">
        <v>16</v>
      </c>
      <c r="R36" s="80" t="str">
        <f>N30</f>
        <v>Beckolja</v>
      </c>
      <c r="S36" s="57" t="str">
        <f>ROUND(N43/1000,0) &amp;" GWh"</f>
        <v>0 GWh</v>
      </c>
      <c r="T36" s="39">
        <f>N$44</f>
        <v>0</v>
      </c>
      <c r="U36" s="33"/>
    </row>
    <row r="37" spans="1:47">
      <c r="A37" s="3" t="s">
        <v>35</v>
      </c>
      <c r="B37" s="88">
        <f>[1]Slutanvändning!$N$134</f>
        <v>2921</v>
      </c>
      <c r="C37" s="88">
        <f>[1]Slutanvändning!$N$135</f>
        <v>32836</v>
      </c>
      <c r="D37" s="88">
        <f>[1]Slutanvändning!$N$128</f>
        <v>177</v>
      </c>
      <c r="E37" s="87">
        <f>[1]Slutanvändning!$Q$129</f>
        <v>0</v>
      </c>
      <c r="F37" s="88">
        <f>[1]Slutanvändning!$N$130+'[1]Gas hushåll'!$C$8</f>
        <v>0</v>
      </c>
      <c r="G37" s="87">
        <f>[1]Slutanvändning!$N$131</f>
        <v>0</v>
      </c>
      <c r="H37" s="88">
        <f>[1]Slutanvändning!$N$132</f>
        <v>25169</v>
      </c>
      <c r="I37" s="87">
        <f>[1]Slutanvändning!$N$133+'[1]Gas hushåll'!$H$8</f>
        <v>0</v>
      </c>
      <c r="J37" s="87">
        <v>0</v>
      </c>
      <c r="K37" s="87">
        <f>[1]Slutanvändning!$U$129</f>
        <v>0</v>
      </c>
      <c r="L37" s="87">
        <f>[1]Slutanvändning!$V$129</f>
        <v>0</v>
      </c>
      <c r="M37" s="87">
        <v>0</v>
      </c>
      <c r="N37" s="87">
        <f>[1]Slutanvändning!$X$131</f>
        <v>0</v>
      </c>
      <c r="O37" s="87"/>
      <c r="P37" s="87">
        <f t="shared" si="4"/>
        <v>61103</v>
      </c>
      <c r="Q37" s="204" t="s">
        <v>114</v>
      </c>
      <c r="R37" s="81" t="str">
        <f>O30</f>
        <v>Övrigt</v>
      </c>
      <c r="S37" s="57" t="str">
        <f>ROUND(O43/1000,0) &amp;" GWh"</f>
        <v>0 GWh</v>
      </c>
      <c r="T37" s="39">
        <f>O$44</f>
        <v>0</v>
      </c>
      <c r="U37" s="33"/>
    </row>
    <row r="38" spans="1:47">
      <c r="A38" s="3" t="s">
        <v>36</v>
      </c>
      <c r="B38" s="88">
        <f>[1]Slutanvändning!$N$143</f>
        <v>8206</v>
      </c>
      <c r="C38" s="88">
        <f>[1]Slutanvändning!$N$144</f>
        <v>4748</v>
      </c>
      <c r="D38" s="88">
        <f>[1]Slutanvändning!$N$137</f>
        <v>57</v>
      </c>
      <c r="E38" s="87">
        <f>[1]Slutanvändning!$Q$138</f>
        <v>0</v>
      </c>
      <c r="F38" s="88">
        <f>[1]Slutanvändning!$N$139+'[1]Gas hushåll'!$D$8</f>
        <v>0</v>
      </c>
      <c r="G38" s="87">
        <f>[1]Slutanvändning!$N$140</f>
        <v>0</v>
      </c>
      <c r="H38" s="88">
        <f>[1]Slutanvändning!$N$141</f>
        <v>0</v>
      </c>
      <c r="I38" s="87">
        <f>[1]Slutanvändning!$N$142+'[1]Gas hushåll'!$I$8</f>
        <v>0</v>
      </c>
      <c r="J38" s="87">
        <v>0</v>
      </c>
      <c r="K38" s="87">
        <f>[1]Slutanvändning!$U$138</f>
        <v>0</v>
      </c>
      <c r="L38" s="87">
        <f>[1]Slutanvändning!$V$138</f>
        <v>0</v>
      </c>
      <c r="M38" s="87">
        <v>0</v>
      </c>
      <c r="N38" s="87">
        <f>[1]Slutanvändning!$X$140</f>
        <v>0</v>
      </c>
      <c r="O38" s="87"/>
      <c r="P38" s="87">
        <f t="shared" si="4"/>
        <v>13011</v>
      </c>
      <c r="Q38" s="204" t="s">
        <v>114</v>
      </c>
      <c r="R38" s="41"/>
      <c r="S38" s="27"/>
      <c r="T38" s="37"/>
      <c r="U38" s="33"/>
    </row>
    <row r="39" spans="1:47">
      <c r="A39" s="3" t="s">
        <v>37</v>
      </c>
      <c r="B39" s="88">
        <f>[1]Slutanvändning!$N$152</f>
        <v>0</v>
      </c>
      <c r="C39" s="88">
        <f>[1]Slutanvändning!$N$153</f>
        <v>3073</v>
      </c>
      <c r="D39" s="88">
        <f>[1]Slutanvändning!$N$146</f>
        <v>0</v>
      </c>
      <c r="E39" s="87">
        <f>[1]Slutanvändning!$Q$147</f>
        <v>0</v>
      </c>
      <c r="F39" s="88">
        <f>[1]Slutanvändning!$N$148</f>
        <v>0</v>
      </c>
      <c r="G39" s="87">
        <f>[1]Slutanvändning!$N$149</f>
        <v>0</v>
      </c>
      <c r="H39" s="88">
        <f>[1]Slutanvändning!$N$150</f>
        <v>0</v>
      </c>
      <c r="I39" s="87">
        <f>[1]Slutanvändning!$N$151</f>
        <v>0</v>
      </c>
      <c r="J39" s="87">
        <v>0</v>
      </c>
      <c r="K39" s="87">
        <f>[1]Slutanvändning!$U$147</f>
        <v>0</v>
      </c>
      <c r="L39" s="87">
        <f>[1]Slutanvändning!$V$147</f>
        <v>0</v>
      </c>
      <c r="M39" s="87">
        <v>0</v>
      </c>
      <c r="N39" s="87">
        <f>[1]Slutanvändning!$X$149</f>
        <v>0</v>
      </c>
      <c r="O39" s="87"/>
      <c r="P39" s="87">
        <f t="shared" si="4"/>
        <v>3073</v>
      </c>
      <c r="Q39" s="204" t="s">
        <v>114</v>
      </c>
      <c r="R39" s="38"/>
      <c r="S39" s="8"/>
      <c r="T39" s="60"/>
    </row>
    <row r="40" spans="1:47">
      <c r="A40" s="3" t="s">
        <v>13</v>
      </c>
      <c r="B40" s="87">
        <f>SUM(B32:B39)</f>
        <v>19912</v>
      </c>
      <c r="C40" s="87">
        <f>SUM(C32:C39)</f>
        <v>605732</v>
      </c>
      <c r="D40" s="87">
        <f t="shared" ref="D40:O40" si="5">SUM(D32:D39)</f>
        <v>90407</v>
      </c>
      <c r="E40" s="87">
        <f t="shared" si="5"/>
        <v>0</v>
      </c>
      <c r="F40" s="87">
        <f>SUM(F32:F39)</f>
        <v>55755</v>
      </c>
      <c r="G40" s="87">
        <f t="shared" si="5"/>
        <v>14458</v>
      </c>
      <c r="H40" s="87">
        <f t="shared" si="5"/>
        <v>485821</v>
      </c>
      <c r="I40" s="87">
        <f t="shared" si="5"/>
        <v>0</v>
      </c>
      <c r="J40" s="87">
        <f t="shared" si="5"/>
        <v>0</v>
      </c>
      <c r="K40" s="87">
        <f t="shared" si="5"/>
        <v>0</v>
      </c>
      <c r="L40" s="87">
        <f t="shared" si="5"/>
        <v>0</v>
      </c>
      <c r="M40" s="87">
        <f t="shared" si="5"/>
        <v>0</v>
      </c>
      <c r="N40" s="87">
        <f t="shared" si="5"/>
        <v>0</v>
      </c>
      <c r="O40" s="87">
        <f t="shared" si="5"/>
        <v>0</v>
      </c>
      <c r="P40" s="87">
        <f t="shared" si="4"/>
        <v>1272085</v>
      </c>
      <c r="Q40" s="160">
        <v>1272</v>
      </c>
      <c r="R40" s="38"/>
      <c r="S40" s="8" t="s">
        <v>24</v>
      </c>
      <c r="T40" s="60" t="s">
        <v>25</v>
      </c>
    </row>
    <row r="41" spans="1:47">
      <c r="B41" s="87"/>
      <c r="C41" s="87"/>
      <c r="D41" s="87"/>
      <c r="E41" s="87"/>
      <c r="F41" s="87"/>
      <c r="G41" s="87"/>
      <c r="H41" s="87"/>
      <c r="I41" s="87"/>
      <c r="J41" s="87"/>
      <c r="K41" s="87"/>
      <c r="L41" s="87"/>
      <c r="M41" s="87"/>
      <c r="N41" s="87"/>
      <c r="O41" s="87"/>
      <c r="P41" s="87"/>
      <c r="Q41" s="205">
        <f>Q42+Q36+Q35+Q34+Q33+Q32</f>
        <v>1273</v>
      </c>
      <c r="R41" s="38" t="s">
        <v>38</v>
      </c>
      <c r="S41" s="61" t="str">
        <f>ROUND((B46+C46)/1000,0) &amp;" GWh"</f>
        <v>52 GWh</v>
      </c>
      <c r="T41" s="60"/>
    </row>
    <row r="42" spans="1:47">
      <c r="A42" s="43" t="s">
        <v>41</v>
      </c>
      <c r="B42" s="128">
        <f>B39+B38+B37</f>
        <v>11127</v>
      </c>
      <c r="C42" s="128">
        <f>C39+C38+C37</f>
        <v>40657</v>
      </c>
      <c r="D42" s="128">
        <f>D39+D38+D37</f>
        <v>234</v>
      </c>
      <c r="E42" s="128">
        <f t="shared" ref="E42:P42" si="6">E39+E38+E37</f>
        <v>0</v>
      </c>
      <c r="F42" s="129">
        <f t="shared" si="6"/>
        <v>0</v>
      </c>
      <c r="G42" s="128">
        <f t="shared" si="6"/>
        <v>0</v>
      </c>
      <c r="H42" s="128">
        <f t="shared" si="6"/>
        <v>25169</v>
      </c>
      <c r="I42" s="129">
        <f t="shared" si="6"/>
        <v>0</v>
      </c>
      <c r="J42" s="128">
        <f t="shared" si="6"/>
        <v>0</v>
      </c>
      <c r="K42" s="128">
        <f t="shared" si="6"/>
        <v>0</v>
      </c>
      <c r="L42" s="128">
        <f t="shared" si="6"/>
        <v>0</v>
      </c>
      <c r="M42" s="128">
        <f t="shared" si="6"/>
        <v>0</v>
      </c>
      <c r="N42" s="128">
        <f t="shared" si="6"/>
        <v>0</v>
      </c>
      <c r="O42" s="128">
        <f t="shared" si="6"/>
        <v>0</v>
      </c>
      <c r="P42" s="128">
        <f t="shared" si="6"/>
        <v>77187</v>
      </c>
      <c r="Q42" s="175">
        <v>77</v>
      </c>
      <c r="R42" s="38" t="s">
        <v>39</v>
      </c>
      <c r="S42" s="9" t="str">
        <f>ROUND(P42/1000,0) &amp;" GWh"</f>
        <v>77 GWh</v>
      </c>
      <c r="T42" s="39">
        <f>P42/P40</f>
        <v>6.0677549063152224E-2</v>
      </c>
    </row>
    <row r="43" spans="1:47">
      <c r="A43" s="44" t="s">
        <v>43</v>
      </c>
      <c r="B43" s="133"/>
      <c r="C43" s="134">
        <f>C40+C24-C7+C46</f>
        <v>654190.56000000006</v>
      </c>
      <c r="D43" s="134">
        <f>D11+D24+D40</f>
        <v>90566</v>
      </c>
      <c r="E43" s="134">
        <f t="shared" ref="E43:O43" si="7">E11+E24+E40</f>
        <v>0</v>
      </c>
      <c r="F43" s="134">
        <f t="shared" si="7"/>
        <v>55755</v>
      </c>
      <c r="G43" s="134">
        <f t="shared" si="7"/>
        <v>14458</v>
      </c>
      <c r="H43" s="134">
        <f>H11+H24+H40</f>
        <v>488634</v>
      </c>
      <c r="I43" s="134">
        <f t="shared" si="7"/>
        <v>0</v>
      </c>
      <c r="J43" s="134">
        <f t="shared" si="7"/>
        <v>0</v>
      </c>
      <c r="K43" s="134">
        <f t="shared" si="7"/>
        <v>0</v>
      </c>
      <c r="L43" s="134">
        <f t="shared" si="7"/>
        <v>0</v>
      </c>
      <c r="M43" s="134">
        <f t="shared" si="7"/>
        <v>0</v>
      </c>
      <c r="N43" s="134">
        <f t="shared" si="7"/>
        <v>0</v>
      </c>
      <c r="O43" s="134">
        <f t="shared" si="7"/>
        <v>0</v>
      </c>
      <c r="P43" s="135">
        <f>SUM(C43:O43)</f>
        <v>1303603.56</v>
      </c>
      <c r="Q43" s="31"/>
      <c r="R43" s="38" t="s">
        <v>40</v>
      </c>
      <c r="S43" s="9" t="str">
        <f>ROUND(P36/1000,0) &amp;" GWh"</f>
        <v>16 GWh</v>
      </c>
      <c r="T43" s="59">
        <f>P36/P40</f>
        <v>1.2411120326078839E-2</v>
      </c>
    </row>
    <row r="44" spans="1:47" ht="15.6">
      <c r="A44" s="44" t="s">
        <v>44</v>
      </c>
      <c r="B44" s="136"/>
      <c r="C44" s="137">
        <f>C43/$P$43</f>
        <v>0.50183244359964774</v>
      </c>
      <c r="D44" s="137">
        <f t="shared" ref="D44:P44" si="8">D43/$P$43</f>
        <v>6.947357523325573E-2</v>
      </c>
      <c r="E44" s="137">
        <f t="shared" si="8"/>
        <v>0</v>
      </c>
      <c r="F44" s="137">
        <f t="shared" si="8"/>
        <v>4.2769904678689276E-2</v>
      </c>
      <c r="G44" s="137">
        <f t="shared" si="8"/>
        <v>1.1090795118724591E-2</v>
      </c>
      <c r="H44" s="137">
        <f t="shared" si="8"/>
        <v>0.37483328136968264</v>
      </c>
      <c r="I44" s="137">
        <f t="shared" si="8"/>
        <v>0</v>
      </c>
      <c r="J44" s="137">
        <f t="shared" si="8"/>
        <v>0</v>
      </c>
      <c r="K44" s="137">
        <f t="shared" si="8"/>
        <v>0</v>
      </c>
      <c r="L44" s="137">
        <f t="shared" si="8"/>
        <v>0</v>
      </c>
      <c r="M44" s="137">
        <f t="shared" si="8"/>
        <v>0</v>
      </c>
      <c r="N44" s="137">
        <f t="shared" si="8"/>
        <v>0</v>
      </c>
      <c r="O44" s="137">
        <f t="shared" si="8"/>
        <v>0</v>
      </c>
      <c r="P44" s="137">
        <f t="shared" si="8"/>
        <v>1</v>
      </c>
      <c r="Q44" s="31"/>
      <c r="R44" s="38" t="s">
        <v>42</v>
      </c>
      <c r="S44" s="9" t="str">
        <f>ROUND(P34/1000,0) &amp;" GWh"</f>
        <v>16 GWh</v>
      </c>
      <c r="T44" s="39">
        <f>P34/P40</f>
        <v>1.2782164713835947E-2</v>
      </c>
      <c r="U44" s="33"/>
    </row>
    <row r="45" spans="1:47" ht="15.6">
      <c r="A45" s="45"/>
      <c r="B45" s="126"/>
      <c r="C45" s="119"/>
      <c r="D45" s="119"/>
      <c r="E45" s="119"/>
      <c r="F45" s="115"/>
      <c r="G45" s="119"/>
      <c r="H45" s="119"/>
      <c r="I45" s="115"/>
      <c r="J45" s="119"/>
      <c r="K45" s="119"/>
      <c r="L45" s="119"/>
      <c r="M45" s="119"/>
      <c r="N45" s="115"/>
      <c r="O45" s="115"/>
      <c r="P45" s="115"/>
      <c r="Q45" s="31"/>
      <c r="R45" s="38" t="s">
        <v>29</v>
      </c>
      <c r="S45" s="9" t="str">
        <f>ROUND(P32/1000,0) &amp;" GWh"</f>
        <v>13 GWh</v>
      </c>
      <c r="T45" s="39">
        <f>P32/P40</f>
        <v>1.0004834582594716E-2</v>
      </c>
      <c r="U45" s="33"/>
    </row>
    <row r="46" spans="1:47">
      <c r="A46" s="45" t="s">
        <v>47</v>
      </c>
      <c r="B46" s="122">
        <f>B24-B40</f>
        <v>3603</v>
      </c>
      <c r="C46" s="122">
        <f>(C40+C24)*0.08</f>
        <v>48458.559999999998</v>
      </c>
      <c r="D46" s="119"/>
      <c r="E46" s="119"/>
      <c r="F46" s="115"/>
      <c r="G46" s="119"/>
      <c r="H46" s="119"/>
      <c r="I46" s="115"/>
      <c r="J46" s="119"/>
      <c r="K46" s="119"/>
      <c r="L46" s="119"/>
      <c r="M46" s="119"/>
      <c r="N46" s="115"/>
      <c r="O46" s="115"/>
      <c r="P46" s="107"/>
      <c r="Q46" s="31"/>
      <c r="R46" s="38" t="s">
        <v>45</v>
      </c>
      <c r="S46" s="9" t="str">
        <f>ROUND(P33/1000,0) &amp;" GWh"</f>
        <v>1055 GWh</v>
      </c>
      <c r="T46" s="59">
        <f>P33/P40</f>
        <v>0.82902479001010154</v>
      </c>
      <c r="U46" s="33"/>
    </row>
    <row r="47" spans="1:47">
      <c r="A47" s="45" t="s">
        <v>49</v>
      </c>
      <c r="B47" s="127">
        <f>B46/B24</f>
        <v>0.15322134807569637</v>
      </c>
      <c r="C47" s="127">
        <f>C46/(C40+C24)</f>
        <v>0.08</v>
      </c>
      <c r="D47" s="119"/>
      <c r="E47" s="119"/>
      <c r="F47" s="115"/>
      <c r="G47" s="119"/>
      <c r="H47" s="119"/>
      <c r="I47" s="115"/>
      <c r="J47" s="119"/>
      <c r="K47" s="119"/>
      <c r="L47" s="119"/>
      <c r="M47" s="119"/>
      <c r="N47" s="115"/>
      <c r="O47" s="115"/>
      <c r="P47" s="115"/>
      <c r="Q47" s="31"/>
      <c r="R47" s="38" t="s">
        <v>46</v>
      </c>
      <c r="S47" s="9" t="str">
        <f>ROUND(P35/1000,0) &amp;" GWh"</f>
        <v>96 GWh</v>
      </c>
      <c r="T47" s="59">
        <f>P35/P40</f>
        <v>7.5099541304236739E-2</v>
      </c>
    </row>
    <row r="48" spans="1:47" ht="15" thickBot="1">
      <c r="A48" s="11"/>
      <c r="B48" s="12"/>
      <c r="C48" s="14"/>
      <c r="D48" s="13"/>
      <c r="E48" s="13"/>
      <c r="F48" s="22"/>
      <c r="G48" s="13"/>
      <c r="H48" s="13"/>
      <c r="I48" s="22"/>
      <c r="J48" s="13"/>
      <c r="K48" s="13"/>
      <c r="L48" s="13"/>
      <c r="M48" s="14"/>
      <c r="N48" s="15"/>
      <c r="O48" s="15"/>
      <c r="P48" s="15"/>
      <c r="Q48" s="82"/>
      <c r="R48" s="65" t="s">
        <v>48</v>
      </c>
      <c r="S48" s="9" t="str">
        <f>ROUND(P40/1000,0) &amp;" GWh"</f>
        <v>1272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107</v>
      </c>
      <c r="B49" s="12"/>
      <c r="C49" s="14"/>
      <c r="D49" s="13"/>
      <c r="E49" s="13"/>
      <c r="F49" s="22"/>
      <c r="G49" s="13"/>
      <c r="H49" s="13"/>
      <c r="I49" s="22"/>
      <c r="J49" s="13"/>
      <c r="K49" s="13"/>
      <c r="L49" s="13"/>
      <c r="M49" s="14"/>
      <c r="N49" s="15"/>
      <c r="O49" s="15"/>
      <c r="P49" s="15"/>
      <c r="Q49" s="14"/>
      <c r="R49" s="11"/>
      <c r="S49" s="14"/>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B50" s="149"/>
      <c r="C50" s="150">
        <f>C43/1000</f>
        <v>654.19056</v>
      </c>
      <c r="D50" s="150">
        <f t="shared" ref="D50:P50" si="9">D43/1000</f>
        <v>90.566000000000003</v>
      </c>
      <c r="E50" s="150">
        <f t="shared" si="9"/>
        <v>0</v>
      </c>
      <c r="F50" s="150">
        <f t="shared" si="9"/>
        <v>55.755000000000003</v>
      </c>
      <c r="G50" s="150">
        <f t="shared" si="9"/>
        <v>14.458</v>
      </c>
      <c r="H50" s="150">
        <f t="shared" si="9"/>
        <v>488.63400000000001</v>
      </c>
      <c r="I50" s="150">
        <f t="shared" si="9"/>
        <v>0</v>
      </c>
      <c r="J50" s="150">
        <f t="shared" si="9"/>
        <v>0</v>
      </c>
      <c r="K50" s="150">
        <f t="shared" si="9"/>
        <v>0</v>
      </c>
      <c r="L50" s="150">
        <f t="shared" si="9"/>
        <v>0</v>
      </c>
      <c r="M50" s="150">
        <f t="shared" si="9"/>
        <v>0</v>
      </c>
      <c r="N50" s="150">
        <f t="shared" si="9"/>
        <v>0</v>
      </c>
      <c r="O50" s="150">
        <f t="shared" si="9"/>
        <v>0</v>
      </c>
      <c r="P50" s="150">
        <f t="shared" si="9"/>
        <v>1303.60356</v>
      </c>
      <c r="Q50" s="170"/>
      <c r="R50" s="11" t="s">
        <v>92</v>
      </c>
      <c r="S50" s="14"/>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152">
        <v>654</v>
      </c>
      <c r="D51" s="152">
        <v>91</v>
      </c>
      <c r="E51" s="152">
        <v>0</v>
      </c>
      <c r="F51" s="152">
        <v>56</v>
      </c>
      <c r="G51" s="152">
        <v>14</v>
      </c>
      <c r="H51" s="152">
        <v>489</v>
      </c>
      <c r="I51" s="152">
        <v>0</v>
      </c>
      <c r="J51" s="152">
        <v>0</v>
      </c>
      <c r="K51" s="152">
        <v>0</v>
      </c>
      <c r="L51" s="152">
        <v>0</v>
      </c>
      <c r="M51" s="152">
        <v>0</v>
      </c>
      <c r="N51" s="152">
        <v>0</v>
      </c>
      <c r="O51" s="152">
        <v>0</v>
      </c>
      <c r="P51" s="152">
        <v>1304</v>
      </c>
      <c r="Q51" s="13">
        <f>SUM(C51:O51)</f>
        <v>1304</v>
      </c>
      <c r="R51" s="11"/>
      <c r="S51" s="14">
        <f>[1]Elproduktion!$N$43</f>
        <v>62</v>
      </c>
      <c r="T51" s="14" t="s">
        <v>30</v>
      </c>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99" t="s">
        <v>99</v>
      </c>
      <c r="C52" s="200">
        <f>C51-C50</f>
        <v>-0.19056000000000495</v>
      </c>
      <c r="D52" s="200">
        <f t="shared" ref="D52:O52" si="10">D51-D50</f>
        <v>0.4339999999999975</v>
      </c>
      <c r="E52" s="200">
        <f t="shared" si="10"/>
        <v>0</v>
      </c>
      <c r="F52" s="200">
        <f t="shared" si="10"/>
        <v>0.24499999999999744</v>
      </c>
      <c r="G52" s="200">
        <f t="shared" si="10"/>
        <v>-0.45800000000000018</v>
      </c>
      <c r="H52" s="200">
        <f t="shared" si="10"/>
        <v>0.36599999999998545</v>
      </c>
      <c r="I52" s="200">
        <f t="shared" si="10"/>
        <v>0</v>
      </c>
      <c r="J52" s="200">
        <f t="shared" si="10"/>
        <v>0</v>
      </c>
      <c r="K52" s="200">
        <f t="shared" si="10"/>
        <v>0</v>
      </c>
      <c r="L52" s="200">
        <f t="shared" si="10"/>
        <v>0</v>
      </c>
      <c r="M52" s="200">
        <f t="shared" si="10"/>
        <v>0</v>
      </c>
      <c r="N52" s="200">
        <f t="shared" si="10"/>
        <v>0</v>
      </c>
      <c r="O52" s="200">
        <f t="shared" si="10"/>
        <v>0</v>
      </c>
      <c r="P52" s="153">
        <f>P50-P51</f>
        <v>-0.39643999999998414</v>
      </c>
      <c r="Q52" s="154" t="s">
        <v>99</v>
      </c>
      <c r="R52" s="11"/>
      <c r="S52" s="14">
        <f>[1]Elproduktion!$N$45</f>
        <v>1494</v>
      </c>
      <c r="T52" s="14" t="s">
        <v>3</v>
      </c>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E53" s="13"/>
      <c r="F53" s="22"/>
      <c r="G53" s="13"/>
      <c r="H53" s="13"/>
      <c r="I53" s="22"/>
      <c r="J53" s="13"/>
      <c r="K53" s="13"/>
      <c r="L53" s="13"/>
      <c r="M53" s="14"/>
      <c r="N53" s="15"/>
      <c r="O53" s="15"/>
      <c r="P53" s="15"/>
      <c r="Q53" s="170"/>
      <c r="R53" s="11"/>
      <c r="S53" s="14">
        <f>[1]Elproduktion!$S$47</f>
        <v>116977</v>
      </c>
      <c r="T53" s="14" t="s">
        <v>50</v>
      </c>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42"/>
      <c r="T55" s="47"/>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42"/>
      <c r="T56" s="47"/>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42"/>
      <c r="T57" s="47"/>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c r="S58" s="42"/>
      <c r="T58" s="47"/>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42"/>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71"/>
  <sheetViews>
    <sheetView topLeftCell="E7" zoomScale="75" zoomScaleNormal="80" workbookViewId="0">
      <selection activeCell="B47" sqref="B47"/>
    </sheetView>
  </sheetViews>
  <sheetFormatPr defaultColWidth="8.59765625" defaultRowHeight="14.4"/>
  <cols>
    <col min="1" max="1" width="49.5" style="10" customWidth="1"/>
    <col min="2" max="2" width="19.19921875" style="49" customWidth="1"/>
    <col min="3" max="3" width="17.59765625" style="10" customWidth="1"/>
    <col min="4" max="12" width="17.59765625" style="49" customWidth="1"/>
    <col min="13" max="20" width="17.59765625" style="10" customWidth="1"/>
    <col min="21" max="16384" width="8.59765625" style="10"/>
  </cols>
  <sheetData>
    <row r="1" spans="1:34" ht="18">
      <c r="A1" s="1" t="s">
        <v>0</v>
      </c>
      <c r="Q1" s="2"/>
      <c r="R1" s="2"/>
      <c r="S1" s="2"/>
      <c r="T1" s="2"/>
    </row>
    <row r="2" spans="1:34" ht="15.6">
      <c r="A2" s="75" t="s">
        <v>71</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6"/>
      <c r="O4" s="26"/>
      <c r="P4" s="78" t="s">
        <v>60</v>
      </c>
      <c r="Q4" s="28"/>
      <c r="AG4" s="28"/>
      <c r="AH4" s="28"/>
    </row>
    <row r="5" spans="1:34" ht="15.6">
      <c r="A5" s="3" t="s">
        <v>51</v>
      </c>
      <c r="B5" s="85"/>
      <c r="C5" s="190">
        <f>[1]Solceller!$H$11</f>
        <v>16710.5</v>
      </c>
      <c r="D5" s="85"/>
      <c r="E5" s="85"/>
      <c r="F5" s="85"/>
      <c r="G5" s="85"/>
      <c r="H5" s="85"/>
      <c r="I5" s="85"/>
      <c r="J5" s="85"/>
      <c r="K5" s="85"/>
      <c r="L5" s="85"/>
      <c r="M5" s="85"/>
      <c r="N5" s="85"/>
      <c r="O5" s="85"/>
      <c r="P5" s="85">
        <f>SUM(D5:N5)</f>
        <v>0</v>
      </c>
      <c r="Q5" s="50"/>
      <c r="AG5" s="50"/>
      <c r="AH5" s="50"/>
    </row>
    <row r="6" spans="1:34" ht="15.6">
      <c r="A6" s="3" t="s">
        <v>76</v>
      </c>
      <c r="B6" s="85"/>
      <c r="C6" s="85">
        <v>0</v>
      </c>
      <c r="D6" s="85">
        <v>0</v>
      </c>
      <c r="E6" s="85">
        <v>0</v>
      </c>
      <c r="F6" s="85">
        <v>0</v>
      </c>
      <c r="G6" s="85">
        <v>0</v>
      </c>
      <c r="H6" s="85">
        <v>0</v>
      </c>
      <c r="I6" s="85">
        <v>0</v>
      </c>
      <c r="J6" s="85">
        <v>0</v>
      </c>
      <c r="K6" s="85">
        <v>0</v>
      </c>
      <c r="L6" s="85">
        <v>0</v>
      </c>
      <c r="M6" s="85">
        <v>0</v>
      </c>
      <c r="N6" s="85">
        <v>0</v>
      </c>
      <c r="O6" s="85"/>
      <c r="P6" s="85">
        <f t="shared" ref="P6:P11" si="0">SUM(D6:N6)</f>
        <v>0</v>
      </c>
      <c r="Q6" s="50"/>
      <c r="AG6" s="50"/>
      <c r="AH6" s="50"/>
    </row>
    <row r="7" spans="1:34" ht="15.6">
      <c r="A7" s="3" t="s">
        <v>77</v>
      </c>
      <c r="B7" s="85"/>
      <c r="C7" s="86">
        <f>[1]Elproduktion!$N$242</f>
        <v>0</v>
      </c>
      <c r="D7" s="85">
        <f>[1]Elproduktion!$N$243</f>
        <v>0</v>
      </c>
      <c r="E7" s="85">
        <f>[1]Elproduktion!$Q$244</f>
        <v>0</v>
      </c>
      <c r="F7" s="85">
        <f>[1]Elproduktion!$N$245</f>
        <v>0</v>
      </c>
      <c r="G7" s="85">
        <f>[1]Elproduktion!$R$246</f>
        <v>0</v>
      </c>
      <c r="H7" s="85">
        <f>[1]Elproduktion!$S$247</f>
        <v>0</v>
      </c>
      <c r="I7" s="85">
        <f>[1]Elproduktion!$N$248</f>
        <v>0</v>
      </c>
      <c r="J7" s="85">
        <f>[1]Elproduktion!$T$246</f>
        <v>0</v>
      </c>
      <c r="K7" s="85">
        <f>[1]Elproduktion!$U$244</f>
        <v>0</v>
      </c>
      <c r="L7" s="85">
        <f>[1]Elproduktion!$V$244</f>
        <v>0</v>
      </c>
      <c r="M7" s="85">
        <f>[1]Elproduktion!$W$244</f>
        <v>0</v>
      </c>
      <c r="N7" s="85"/>
      <c r="O7" s="85"/>
      <c r="P7" s="85">
        <f t="shared" si="0"/>
        <v>0</v>
      </c>
      <c r="Q7" s="50"/>
      <c r="AG7" s="50"/>
      <c r="AH7" s="50"/>
    </row>
    <row r="8" spans="1:34" ht="15.6">
      <c r="A8" s="3" t="s">
        <v>10</v>
      </c>
      <c r="B8" s="85"/>
      <c r="C8" s="86">
        <f>[1]Elproduktion!$N$250</f>
        <v>0</v>
      </c>
      <c r="D8" s="85">
        <f>[1]Elproduktion!$N$251</f>
        <v>0</v>
      </c>
      <c r="E8" s="85">
        <f>[1]Elproduktion!$Q$252</f>
        <v>0</v>
      </c>
      <c r="F8" s="85">
        <f>[1]Elproduktion!$N$253</f>
        <v>0</v>
      </c>
      <c r="G8" s="85">
        <f>[1]Elproduktion!$R$254</f>
        <v>0</v>
      </c>
      <c r="H8" s="85">
        <f>[1]Elproduktion!$S$255</f>
        <v>0</v>
      </c>
      <c r="I8" s="85">
        <f>[1]Elproduktion!$N$256</f>
        <v>0</v>
      </c>
      <c r="J8" s="85">
        <f>[1]Elproduktion!$T$254</f>
        <v>0</v>
      </c>
      <c r="K8" s="85">
        <f>[1]Elproduktion!$U$252</f>
        <v>0</v>
      </c>
      <c r="L8" s="85">
        <f>[1]Elproduktion!$V$252</f>
        <v>0</v>
      </c>
      <c r="M8" s="85">
        <f>[1]Elproduktion!$W$252</f>
        <v>0</v>
      </c>
      <c r="N8" s="85"/>
      <c r="O8" s="85"/>
      <c r="P8" s="85">
        <f t="shared" si="0"/>
        <v>0</v>
      </c>
      <c r="Q8" s="50"/>
      <c r="AG8" s="50"/>
      <c r="AH8" s="50"/>
    </row>
    <row r="9" spans="1:34" ht="15.6">
      <c r="A9" s="3" t="s">
        <v>11</v>
      </c>
      <c r="B9" s="85"/>
      <c r="C9" s="86">
        <f>[1]Elproduktion!$N$258</f>
        <v>1240</v>
      </c>
      <c r="D9" s="85">
        <f>[1]Elproduktion!$N$259</f>
        <v>0</v>
      </c>
      <c r="E9" s="85">
        <f>[1]Elproduktion!$Q$260</f>
        <v>0</v>
      </c>
      <c r="F9" s="85">
        <f>[1]Elproduktion!$N$261</f>
        <v>0</v>
      </c>
      <c r="G9" s="85">
        <f>[1]Elproduktion!$R$262</f>
        <v>0</v>
      </c>
      <c r="H9" s="85">
        <f>[1]Elproduktion!$S$263</f>
        <v>0</v>
      </c>
      <c r="I9" s="85">
        <f>[1]Elproduktion!$N$264</f>
        <v>0</v>
      </c>
      <c r="J9" s="85">
        <f>[1]Elproduktion!$T$262</f>
        <v>0</v>
      </c>
      <c r="K9" s="85">
        <f>[1]Elproduktion!$U$260</f>
        <v>0</v>
      </c>
      <c r="L9" s="85">
        <f>[1]Elproduktion!$V$260</f>
        <v>0</v>
      </c>
      <c r="M9" s="85">
        <f>[1]Elproduktion!$W$260</f>
        <v>0</v>
      </c>
      <c r="N9" s="85"/>
      <c r="O9" s="85"/>
      <c r="P9" s="85">
        <f t="shared" si="0"/>
        <v>0</v>
      </c>
      <c r="Q9" s="50"/>
      <c r="AG9" s="50"/>
      <c r="AH9" s="50"/>
    </row>
    <row r="10" spans="1:34" ht="15.6">
      <c r="A10" s="3" t="s">
        <v>12</v>
      </c>
      <c r="B10" s="85"/>
      <c r="C10" s="86">
        <f>[1]Elproduktion!$N$266</f>
        <v>109327</v>
      </c>
      <c r="D10" s="85">
        <f>[1]Elproduktion!$N$267</f>
        <v>0</v>
      </c>
      <c r="E10" s="85">
        <f>[1]Elproduktion!$Q$268</f>
        <v>0</v>
      </c>
      <c r="F10" s="85">
        <f>[1]Elproduktion!$N$269</f>
        <v>0</v>
      </c>
      <c r="G10" s="85">
        <f>[1]Elproduktion!$R$270</f>
        <v>0</v>
      </c>
      <c r="H10" s="85">
        <f>[1]Elproduktion!$S$271</f>
        <v>0</v>
      </c>
      <c r="I10" s="85">
        <f>[1]Elproduktion!$N$272</f>
        <v>0</v>
      </c>
      <c r="J10" s="85">
        <f>[1]Elproduktion!$T$270</f>
        <v>0</v>
      </c>
      <c r="K10" s="85">
        <f>[1]Elproduktion!$U$268</f>
        <v>0</v>
      </c>
      <c r="L10" s="85">
        <f>[1]Elproduktion!$V$268</f>
        <v>0</v>
      </c>
      <c r="M10" s="85">
        <f>[1]Elproduktion!$W$268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SUM(C5:C10)</f>
        <v>127277.5</v>
      </c>
      <c r="D11" s="85">
        <f t="shared" ref="D11:O11" si="1">SUM(D5:D10)</f>
        <v>0</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0</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85"/>
      <c r="C14" s="85"/>
      <c r="D14" s="85"/>
      <c r="E14" s="85"/>
      <c r="F14" s="85"/>
      <c r="G14" s="85"/>
      <c r="H14" s="85"/>
      <c r="I14" s="85"/>
      <c r="J14" s="85"/>
      <c r="K14" s="85"/>
      <c r="L14" s="85"/>
      <c r="M14" s="85"/>
      <c r="N14" s="85"/>
      <c r="O14" s="85"/>
      <c r="P14" s="113"/>
      <c r="Q14" s="2"/>
      <c r="R14" s="2"/>
      <c r="S14" s="2"/>
      <c r="T14" s="2"/>
    </row>
    <row r="15" spans="1:34" ht="15.6">
      <c r="A15" s="75" t="str">
        <f>A2</f>
        <v>1384 Kungsbacka</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6" t="s">
        <v>91</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190">
        <v>0</v>
      </c>
      <c r="C18" s="85"/>
      <c r="D18" s="85">
        <f>[1]Fjärrvärmeproduktion!$N$339</f>
        <v>0</v>
      </c>
      <c r="E18" s="85">
        <f>[1]Fjärrvärmeproduktion!$Q$340</f>
        <v>0</v>
      </c>
      <c r="F18" s="85">
        <f>[1]Fjärrvärmeproduktion!$N$341</f>
        <v>0</v>
      </c>
      <c r="G18" s="85">
        <v>0</v>
      </c>
      <c r="H18" s="190">
        <v>0</v>
      </c>
      <c r="I18" s="85">
        <f>[1]Fjärrvärmeproduktion!$N$344</f>
        <v>0</v>
      </c>
      <c r="J18" s="85">
        <f>[1]Fjärrvärmeproduktion!$T$342</f>
        <v>0</v>
      </c>
      <c r="K18" s="85">
        <f>[1]Fjärrvärmeproduktion!$U$340</f>
        <v>0</v>
      </c>
      <c r="L18" s="85">
        <f>[1]Fjärrvärmeproduktion!$V$340</f>
        <v>0</v>
      </c>
      <c r="M18" s="85"/>
      <c r="N18" s="85"/>
      <c r="O18" s="85"/>
      <c r="P18" s="85">
        <f>SUM(C18:N18)</f>
        <v>0</v>
      </c>
      <c r="Q18" s="2"/>
      <c r="R18" s="2"/>
      <c r="S18" s="2"/>
      <c r="T18" s="2"/>
    </row>
    <row r="19" spans="1:34" ht="15.6">
      <c r="A19" s="3" t="s">
        <v>18</v>
      </c>
      <c r="B19" s="190">
        <f>[1]Fjärrvärmeproduktion!$N$346+[1]Fjärrvärmeproduktion!$W$346+[1]Fjärrvärmeproduktion!$N$338+[1]Fjärrvärmeproduktion!$N$378</f>
        <v>165332</v>
      </c>
      <c r="C19" s="85"/>
      <c r="D19" s="190">
        <f>[1]Fjärrvärmeproduktion!$N$347</f>
        <v>903</v>
      </c>
      <c r="E19" s="85">
        <f>[1]Fjärrvärmeproduktion!$Q$348</f>
        <v>0</v>
      </c>
      <c r="F19" s="85">
        <f>[1]Fjärrvärmeproduktion!$N$349</f>
        <v>0</v>
      </c>
      <c r="G19" s="85">
        <f>[1]Fjärrvärmeproduktion!$R$342</f>
        <v>315</v>
      </c>
      <c r="H19" s="190">
        <f>[1]Fjärrvärmeproduktion!$S$351+[1]Fjärrvärmeproduktion!$S$343</f>
        <v>152075</v>
      </c>
      <c r="I19" s="85">
        <f>[1]Fjärrvärmeproduktion!$N$352</f>
        <v>0</v>
      </c>
      <c r="J19" s="85">
        <f>[1]Fjärrvärmeproduktion!$T$350</f>
        <v>0</v>
      </c>
      <c r="K19" s="85">
        <f>[1]Fjärrvärmeproduktion!$U$348</f>
        <v>0</v>
      </c>
      <c r="L19" s="85">
        <f>[1]Fjärrvärmeproduktion!$V$348</f>
        <v>0</v>
      </c>
      <c r="M19" s="190">
        <f>[1]Fjärrvärmeproduktion!$W$346</f>
        <v>1997</v>
      </c>
      <c r="N19" s="85"/>
      <c r="O19" s="85"/>
      <c r="P19" s="190">
        <f>SUM(C19:N19)</f>
        <v>155290</v>
      </c>
      <c r="Q19" s="2"/>
      <c r="R19" s="2"/>
      <c r="S19" s="2"/>
      <c r="T19" s="2"/>
    </row>
    <row r="20" spans="1:34" ht="15.6">
      <c r="A20" s="3" t="s">
        <v>19</v>
      </c>
      <c r="B20" s="85">
        <f>[1]Fjärrvärmeproduktion!$N$354</f>
        <v>0</v>
      </c>
      <c r="C20" s="85">
        <f>B20*1.015</f>
        <v>0</v>
      </c>
      <c r="D20" s="85">
        <f>[1]Fjärrvärmeproduktion!$N$355</f>
        <v>0</v>
      </c>
      <c r="E20" s="85">
        <f>[1]Fjärrvärmeproduktion!$Q$356</f>
        <v>0</v>
      </c>
      <c r="F20" s="85">
        <f>[1]Fjärrvärmeproduktion!$N$357</f>
        <v>0</v>
      </c>
      <c r="G20" s="85">
        <f>[1]Fjärrvärmeproduktion!$R$358</f>
        <v>0</v>
      </c>
      <c r="H20" s="85">
        <f>[1]Fjärrvärmeproduktion!$S$359</f>
        <v>0</v>
      </c>
      <c r="I20" s="85">
        <f>[1]Fjärrvärmeproduktion!$N$360</f>
        <v>0</v>
      </c>
      <c r="J20" s="85">
        <f>[1]Fjärrvärmeproduktion!$T$358</f>
        <v>0</v>
      </c>
      <c r="K20" s="85">
        <f>[1]Fjärrvärmeproduktion!$U$356</f>
        <v>0</v>
      </c>
      <c r="L20" s="85">
        <f>[1]Fjärrvärmeproduktion!$V$356</f>
        <v>0</v>
      </c>
      <c r="M20" s="85"/>
      <c r="N20" s="85"/>
      <c r="O20" s="85"/>
      <c r="P20" s="85">
        <f t="shared" ref="P20:P23" si="2">SUM(C20:N20)</f>
        <v>0</v>
      </c>
      <c r="Q20" s="2"/>
      <c r="R20" s="2"/>
      <c r="S20" s="2"/>
      <c r="T20" s="2"/>
    </row>
    <row r="21" spans="1:34" ht="16.2" thickBot="1">
      <c r="A21" s="3" t="s">
        <v>20</v>
      </c>
      <c r="B21" s="190">
        <f>[1]Fjärrvärmeproduktion!$N$362</f>
        <v>36</v>
      </c>
      <c r="C21" s="190">
        <f>B21*0.33</f>
        <v>11.88</v>
      </c>
      <c r="D21" s="85">
        <f>[1]Fjärrvärmeproduktion!$N$363</f>
        <v>0</v>
      </c>
      <c r="E21" s="85">
        <f>[1]Fjärrvärmeproduktion!$Q$364</f>
        <v>0</v>
      </c>
      <c r="F21" s="85">
        <f>[1]Fjärrvärmeproduktion!$N$365</f>
        <v>0</v>
      </c>
      <c r="G21" s="85">
        <f>[1]Fjärrvärmeproduktion!$R$366</f>
        <v>0</v>
      </c>
      <c r="H21" s="85">
        <f>[1]Fjärrvärmeproduktion!$S$367</f>
        <v>0</v>
      </c>
      <c r="I21" s="85">
        <f>[1]Fjärrvärmeproduktion!$N$368</f>
        <v>0</v>
      </c>
      <c r="J21" s="85">
        <f>[1]Fjärrvärmeproduktion!$T$366</f>
        <v>0</v>
      </c>
      <c r="K21" s="85">
        <f>[1]Fjärrvärmeproduktion!$U$364</f>
        <v>0</v>
      </c>
      <c r="L21" s="85">
        <f>[1]Fjärrvärmeproduktion!$V$364</f>
        <v>0</v>
      </c>
      <c r="M21" s="85"/>
      <c r="N21" s="85"/>
      <c r="O21" s="85"/>
      <c r="P21" s="85">
        <f t="shared" si="2"/>
        <v>11.88</v>
      </c>
      <c r="Q21" s="2"/>
      <c r="R21" s="34"/>
      <c r="S21" s="34"/>
      <c r="T21" s="34"/>
    </row>
    <row r="22" spans="1:34" ht="15.6">
      <c r="A22" s="3" t="s">
        <v>21</v>
      </c>
      <c r="B22" s="85">
        <f>[1]Fjärrvärmeproduktion!$N$370</f>
        <v>0</v>
      </c>
      <c r="C22" s="85"/>
      <c r="D22" s="85">
        <f>[1]Fjärrvärmeproduktion!$N$371</f>
        <v>0</v>
      </c>
      <c r="E22" s="85">
        <f>[1]Fjärrvärmeproduktion!$Q$372</f>
        <v>0</v>
      </c>
      <c r="F22" s="85">
        <f>[1]Fjärrvärmeproduktion!$N$373</f>
        <v>0</v>
      </c>
      <c r="G22" s="85">
        <f>[1]Fjärrvärmeproduktion!$R$374</f>
        <v>0</v>
      </c>
      <c r="H22" s="85">
        <f>[1]Fjärrvärmeproduktion!$S$375</f>
        <v>0</v>
      </c>
      <c r="I22" s="85">
        <f>[1]Fjärrvärmeproduktion!$N$376</f>
        <v>0</v>
      </c>
      <c r="J22" s="85">
        <f>[1]Fjärrvärmeproduktion!$T$374</f>
        <v>0</v>
      </c>
      <c r="K22" s="85">
        <f>[1]Fjärrvärmeproduktion!$U$372</f>
        <v>0</v>
      </c>
      <c r="L22" s="85">
        <f>[1]Fjärrvärmeproduktion!$V$372</f>
        <v>0</v>
      </c>
      <c r="M22" s="85"/>
      <c r="N22" s="85"/>
      <c r="O22" s="85"/>
      <c r="P22" s="85">
        <f t="shared" si="2"/>
        <v>0</v>
      </c>
      <c r="Q22" s="29"/>
      <c r="R22" s="40" t="s">
        <v>23</v>
      </c>
      <c r="S22" s="83" t="str">
        <f>ROUND(P43/1000,0) &amp;" GWh"</f>
        <v>1370 GWh</v>
      </c>
      <c r="T22" s="35"/>
      <c r="U22" s="33"/>
    </row>
    <row r="23" spans="1:34" ht="15.6">
      <c r="A23" s="3" t="s">
        <v>22</v>
      </c>
      <c r="B23" s="85">
        <v>0</v>
      </c>
      <c r="C23" s="85"/>
      <c r="D23" s="85">
        <f>[1]Fjärrvärmeproduktion!$N$379</f>
        <v>0</v>
      </c>
      <c r="E23" s="85">
        <f>[1]Fjärrvärmeproduktion!$Q$380</f>
        <v>0</v>
      </c>
      <c r="F23" s="85">
        <f>[1]Fjärrvärmeproduktion!$N$381</f>
        <v>0</v>
      </c>
      <c r="G23" s="85">
        <f>[1]Fjärrvärmeproduktion!$R$382</f>
        <v>0</v>
      </c>
      <c r="H23" s="85">
        <f>[1]Fjärrvärmeproduktion!$S$383</f>
        <v>0</v>
      </c>
      <c r="I23" s="85">
        <f>[1]Fjärrvärmeproduktion!$N$384</f>
        <v>0</v>
      </c>
      <c r="J23" s="85">
        <f>[1]Fjärrvärmeproduktion!$T$382</f>
        <v>0</v>
      </c>
      <c r="K23" s="85">
        <f>[1]Fjärrvärmeproduktion!$U$380</f>
        <v>0</v>
      </c>
      <c r="L23" s="85">
        <f>[1]Fjärrvärmeproduktion!$V$380</f>
        <v>0</v>
      </c>
      <c r="M23" s="85"/>
      <c r="N23" s="85"/>
      <c r="O23" s="85"/>
      <c r="P23" s="85">
        <f t="shared" si="2"/>
        <v>0</v>
      </c>
      <c r="Q23" s="29"/>
      <c r="R23" s="38"/>
      <c r="S23" s="2"/>
      <c r="T23" s="36"/>
      <c r="U23" s="33"/>
    </row>
    <row r="24" spans="1:34" ht="15.6">
      <c r="A24" s="3" t="s">
        <v>13</v>
      </c>
      <c r="B24" s="190">
        <f>SUM(B18:B23)</f>
        <v>165368</v>
      </c>
      <c r="C24" s="190">
        <f t="shared" ref="C24:O24" si="3">SUM(C18:C23)</f>
        <v>11.88</v>
      </c>
      <c r="D24" s="190">
        <f t="shared" si="3"/>
        <v>903</v>
      </c>
      <c r="E24" s="85">
        <f t="shared" si="3"/>
        <v>0</v>
      </c>
      <c r="F24" s="85">
        <f t="shared" si="3"/>
        <v>0</v>
      </c>
      <c r="G24" s="85">
        <f t="shared" si="3"/>
        <v>315</v>
      </c>
      <c r="H24" s="190">
        <f t="shared" si="3"/>
        <v>152075</v>
      </c>
      <c r="I24" s="85">
        <f t="shared" si="3"/>
        <v>0</v>
      </c>
      <c r="J24" s="85">
        <f t="shared" si="3"/>
        <v>0</v>
      </c>
      <c r="K24" s="85">
        <f t="shared" si="3"/>
        <v>0</v>
      </c>
      <c r="L24" s="85">
        <f t="shared" si="3"/>
        <v>0</v>
      </c>
      <c r="M24" s="190">
        <f t="shared" si="3"/>
        <v>1997</v>
      </c>
      <c r="N24" s="85">
        <f t="shared" si="3"/>
        <v>0</v>
      </c>
      <c r="O24" s="85">
        <f t="shared" si="3"/>
        <v>0</v>
      </c>
      <c r="P24" s="190">
        <f>SUM(C24:N24)</f>
        <v>155301.88</v>
      </c>
      <c r="Q24" s="29"/>
      <c r="R24" s="38"/>
      <c r="S24" s="2" t="s">
        <v>24</v>
      </c>
      <c r="T24" s="36" t="s">
        <v>25</v>
      </c>
      <c r="U24" s="33"/>
    </row>
    <row r="25" spans="1:34" ht="15.6">
      <c r="B25" s="85"/>
      <c r="C25" s="85"/>
      <c r="D25" s="85"/>
      <c r="E25" s="85"/>
      <c r="F25" s="85"/>
      <c r="G25" s="85"/>
      <c r="H25" s="85"/>
      <c r="I25" s="85"/>
      <c r="J25" s="85"/>
      <c r="K25" s="85"/>
      <c r="L25" s="85"/>
      <c r="M25" s="85"/>
      <c r="N25" s="85"/>
      <c r="O25" s="85"/>
      <c r="P25" s="85"/>
      <c r="Q25" s="29"/>
      <c r="R25" s="80" t="str">
        <f>C30</f>
        <v>El</v>
      </c>
      <c r="S25" s="57" t="str">
        <f>ROUND(C43/1000,0) &amp;" GWh"</f>
        <v>635 GWh</v>
      </c>
      <c r="T25" s="39">
        <f>C$44</f>
        <v>0.46329199450643077</v>
      </c>
      <c r="U25" s="33"/>
    </row>
    <row r="26" spans="1:34" ht="15.6">
      <c r="B26" s="126"/>
      <c r="C26" s="85"/>
      <c r="D26" s="85"/>
      <c r="E26" s="85"/>
      <c r="F26" s="85"/>
      <c r="G26" s="85"/>
      <c r="H26" s="85"/>
      <c r="I26" s="85"/>
      <c r="J26" s="85"/>
      <c r="K26" s="85"/>
      <c r="L26" s="85"/>
      <c r="M26" s="85"/>
      <c r="N26" s="85"/>
      <c r="O26" s="85"/>
      <c r="P26" s="85"/>
      <c r="Q26" s="29"/>
      <c r="R26" s="81" t="str">
        <f>D30</f>
        <v>Oljeprodukter</v>
      </c>
      <c r="S26" s="57" t="str">
        <f>ROUND(D43/1000,0) &amp;" GWh"</f>
        <v>413 GWh</v>
      </c>
      <c r="T26" s="39">
        <f>D$44</f>
        <v>0.30143449339842043</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38">
        <f>(B24/(P24))</f>
        <v>1.0648164722796658</v>
      </c>
      <c r="F28" s="113"/>
      <c r="G28" s="113"/>
      <c r="H28" s="113"/>
      <c r="I28" s="85"/>
      <c r="J28" s="85"/>
      <c r="K28" s="85"/>
      <c r="L28" s="85"/>
      <c r="M28" s="85"/>
      <c r="N28" s="85"/>
      <c r="O28" s="85"/>
      <c r="P28" s="85"/>
      <c r="Q28" s="29"/>
      <c r="R28" s="81" t="str">
        <f>F30</f>
        <v>Gasol/naturgas</v>
      </c>
      <c r="S28" s="57" t="str">
        <f>ROUND(F43/1000,0) &amp;" GWh"</f>
        <v>0 GWh</v>
      </c>
      <c r="T28" s="39">
        <f>F$44</f>
        <v>9.1237397543234572E-5</v>
      </c>
      <c r="U28" s="33"/>
    </row>
    <row r="29" spans="1:34" ht="15.6">
      <c r="A29" s="75" t="str">
        <f>A2</f>
        <v>1384 Kungsbacka</v>
      </c>
      <c r="B29" s="85"/>
      <c r="C29" s="85"/>
      <c r="D29" s="85"/>
      <c r="E29" s="85"/>
      <c r="F29" s="85"/>
      <c r="G29" s="85"/>
      <c r="H29" s="85"/>
      <c r="I29" s="85"/>
      <c r="J29" s="85"/>
      <c r="K29" s="85"/>
      <c r="L29" s="85"/>
      <c r="M29" s="85"/>
      <c r="N29" s="85"/>
      <c r="O29" s="85"/>
      <c r="P29" s="85"/>
      <c r="Q29" s="156" t="s">
        <v>107</v>
      </c>
      <c r="R29" s="81" t="str">
        <f>G30</f>
        <v>Biodrivmedel/Bioolja</v>
      </c>
      <c r="S29" s="57" t="str">
        <f>ROUND(G43/1000,0) &amp;" GWh"</f>
        <v>70 GWh</v>
      </c>
      <c r="T29" s="39">
        <f>G$44</f>
        <v>5.0892220349616241E-2</v>
      </c>
      <c r="U29" s="33"/>
    </row>
    <row r="30" spans="1:34" ht="28.8">
      <c r="A30" s="4">
        <v>2020</v>
      </c>
      <c r="B30" s="115" t="s">
        <v>64</v>
      </c>
      <c r="C30" s="119" t="s">
        <v>8</v>
      </c>
      <c r="D30" s="114" t="s">
        <v>30</v>
      </c>
      <c r="E30" s="114" t="s">
        <v>2</v>
      </c>
      <c r="F30" s="116" t="s">
        <v>3</v>
      </c>
      <c r="G30" s="114" t="s">
        <v>89</v>
      </c>
      <c r="H30" s="114" t="s">
        <v>50</v>
      </c>
      <c r="I30" s="116" t="s">
        <v>5</v>
      </c>
      <c r="J30" s="114" t="s">
        <v>4</v>
      </c>
      <c r="K30" s="114" t="s">
        <v>6</v>
      </c>
      <c r="L30" s="114" t="s">
        <v>7</v>
      </c>
      <c r="M30" s="114" t="s">
        <v>91</v>
      </c>
      <c r="N30" s="116" t="s">
        <v>67</v>
      </c>
      <c r="O30" s="116" t="s">
        <v>62</v>
      </c>
      <c r="P30" s="117" t="s">
        <v>27</v>
      </c>
      <c r="Q30" s="156" t="s">
        <v>101</v>
      </c>
      <c r="R30" s="80" t="str">
        <f>H30</f>
        <v>Biobränslen</v>
      </c>
      <c r="S30" s="57" t="str">
        <f>ROUND(H43/1000,0) &amp;" GWh"</f>
        <v>250 GWh</v>
      </c>
      <c r="T30" s="39">
        <f>H$44</f>
        <v>0.18283244568483861</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0 GWh</v>
      </c>
      <c r="T31" s="39">
        <f>I$44</f>
        <v>0</v>
      </c>
      <c r="U31" s="32"/>
      <c r="AG31" s="28"/>
      <c r="AH31" s="28"/>
    </row>
    <row r="32" spans="1:34">
      <c r="A32" s="3" t="s">
        <v>28</v>
      </c>
      <c r="B32" s="85">
        <f>[1]Slutanvändning!$N$494</f>
        <v>0</v>
      </c>
      <c r="C32" s="85">
        <f>[1]Slutanvändning!$N$495</f>
        <v>564</v>
      </c>
      <c r="D32" s="85">
        <f>[1]Slutanvändning!$N$488</f>
        <v>10903</v>
      </c>
      <c r="E32" s="85">
        <f>[1]Slutanvändning!$Q$489</f>
        <v>0</v>
      </c>
      <c r="F32" s="85">
        <f>[1]Slutanvändning!$N$490</f>
        <v>0</v>
      </c>
      <c r="G32" s="85">
        <f>[1]Slutanvändning!$N$491</f>
        <v>2472</v>
      </c>
      <c r="H32" s="85">
        <f>[1]Slutanvändning!$N$492</f>
        <v>0</v>
      </c>
      <c r="I32" s="85">
        <f>[1]Slutanvändning!$N$493</f>
        <v>0</v>
      </c>
      <c r="J32" s="85">
        <v>0</v>
      </c>
      <c r="K32" s="85">
        <f>[1]Slutanvändning!$U$489</f>
        <v>0</v>
      </c>
      <c r="L32" s="85">
        <f>[1]Slutanvändning!$V$489</f>
        <v>0</v>
      </c>
      <c r="M32" s="85"/>
      <c r="N32" s="85">
        <f>[1]Slutanvändning!$X$491</f>
        <v>0</v>
      </c>
      <c r="O32" s="85"/>
      <c r="P32" s="85">
        <f t="shared" ref="P32:P38" si="4">SUM(B32:N32)</f>
        <v>13939</v>
      </c>
      <c r="Q32" s="158">
        <v>14</v>
      </c>
      <c r="R32" s="81" t="str">
        <f>J30</f>
        <v>Avlutar</v>
      </c>
      <c r="S32" s="57" t="str">
        <f>ROUND(J43/1000,0) &amp;" GWh"</f>
        <v>0 GWh</v>
      </c>
      <c r="T32" s="39">
        <f>J$44</f>
        <v>0</v>
      </c>
      <c r="U32" s="33"/>
    </row>
    <row r="33" spans="1:47">
      <c r="A33" s="3" t="s">
        <v>31</v>
      </c>
      <c r="B33" s="85">
        <f>[1]Slutanvändning!$N$503</f>
        <v>612</v>
      </c>
      <c r="C33" s="85">
        <f>[1]Slutanvändning!$N$504</f>
        <v>29558</v>
      </c>
      <c r="D33" s="85">
        <f>[1]Slutanvändning!$N$497</f>
        <v>4989</v>
      </c>
      <c r="E33" s="85">
        <f>[1]Slutanvändning!$Q$498</f>
        <v>0</v>
      </c>
      <c r="F33" s="85">
        <f>[1]Slutanvändning!$N$499</f>
        <v>125</v>
      </c>
      <c r="G33" s="85">
        <f>[1]Slutanvändning!$N$500</f>
        <v>0</v>
      </c>
      <c r="H33" s="85">
        <f>[1]Slutanvändning!$N$501</f>
        <v>23708</v>
      </c>
      <c r="I33" s="85">
        <f>[1]Slutanvändning!$N$502</f>
        <v>0</v>
      </c>
      <c r="J33" s="85">
        <v>0</v>
      </c>
      <c r="K33" s="85">
        <f>[1]Slutanvändning!$U$498</f>
        <v>0</v>
      </c>
      <c r="L33" s="85">
        <f>[1]Slutanvändning!$V$498</f>
        <v>0</v>
      </c>
      <c r="M33" s="85"/>
      <c r="N33" s="85">
        <f>[1]Slutanvändning!$X$500</f>
        <v>0</v>
      </c>
      <c r="O33" s="85"/>
      <c r="P33" s="85">
        <f t="shared" si="4"/>
        <v>58992</v>
      </c>
      <c r="Q33" s="160">
        <v>59</v>
      </c>
      <c r="R33" s="80" t="str">
        <f>K30</f>
        <v>Torv</v>
      </c>
      <c r="S33" s="57" t="str">
        <f>ROUND(K43/1000,0) &amp;" GWh"</f>
        <v>0 GWh</v>
      </c>
      <c r="T33" s="39">
        <f>K$44</f>
        <v>0</v>
      </c>
      <c r="U33" s="33"/>
    </row>
    <row r="34" spans="1:47" ht="15.6">
      <c r="A34" s="3" t="s">
        <v>32</v>
      </c>
      <c r="B34" s="85">
        <f>[1]Slutanvändning!$N$512</f>
        <v>30692</v>
      </c>
      <c r="C34" s="85">
        <f>[1]Slutanvändning!$N$513</f>
        <v>52033</v>
      </c>
      <c r="D34" s="85">
        <f>[1]Slutanvändning!$N$506</f>
        <v>145</v>
      </c>
      <c r="E34" s="85">
        <f>[1]Slutanvändning!$Q$507</f>
        <v>0</v>
      </c>
      <c r="F34" s="85">
        <f>[1]Slutanvändning!$N$508</f>
        <v>0</v>
      </c>
      <c r="G34" s="85">
        <f>[1]Slutanvändning!$N$509</f>
        <v>0</v>
      </c>
      <c r="H34" s="85">
        <f>[1]Slutanvändning!$N$510</f>
        <v>0</v>
      </c>
      <c r="I34" s="85">
        <f>[1]Slutanvändning!$N$511</f>
        <v>0</v>
      </c>
      <c r="J34" s="85">
        <v>0</v>
      </c>
      <c r="K34" s="85">
        <f>[1]Slutanvändning!$U$507</f>
        <v>0</v>
      </c>
      <c r="L34" s="85">
        <f>[1]Slutanvändning!$V$507</f>
        <v>0</v>
      </c>
      <c r="M34" s="85"/>
      <c r="N34" s="85">
        <f>[1]Slutanvändning!$X$509</f>
        <v>0</v>
      </c>
      <c r="O34" s="85"/>
      <c r="P34" s="85">
        <f t="shared" si="4"/>
        <v>82870</v>
      </c>
      <c r="Q34" s="158">
        <v>83</v>
      </c>
      <c r="R34" s="81" t="str">
        <f>L30</f>
        <v>Avfall</v>
      </c>
      <c r="S34" s="57" t="str">
        <f>ROUND(L43/1000,0) &amp;" GWh"</f>
        <v>0 GWh</v>
      </c>
      <c r="T34" s="39">
        <f>L$44</f>
        <v>0</v>
      </c>
      <c r="U34" s="33"/>
      <c r="V34" s="6"/>
      <c r="W34" s="55"/>
    </row>
    <row r="35" spans="1:47">
      <c r="A35" s="3" t="s">
        <v>33</v>
      </c>
      <c r="B35" s="85">
        <f>[1]Slutanvändning!$N$521</f>
        <v>0</v>
      </c>
      <c r="C35" s="85">
        <f>[1]Slutanvändning!$N$522</f>
        <v>626</v>
      </c>
      <c r="D35" s="85">
        <f>[1]Slutanvändning!$N$515</f>
        <v>395393</v>
      </c>
      <c r="E35" s="85">
        <f>[1]Slutanvändning!$Q$516</f>
        <v>0</v>
      </c>
      <c r="F35" s="85">
        <f>[1]Slutanvändning!$N$517</f>
        <v>0</v>
      </c>
      <c r="G35" s="85">
        <f>[1]Slutanvändning!$N$518</f>
        <v>66938</v>
      </c>
      <c r="H35" s="85">
        <f>[1]Slutanvändning!$N$519</f>
        <v>0</v>
      </c>
      <c r="I35" s="85">
        <f>[1]Slutanvändning!$N$520</f>
        <v>0</v>
      </c>
      <c r="J35" s="85">
        <v>0</v>
      </c>
      <c r="K35" s="85">
        <f>[1]Slutanvändning!$U$516</f>
        <v>0</v>
      </c>
      <c r="L35" s="85">
        <f>[1]Slutanvändning!$V$516</f>
        <v>0</v>
      </c>
      <c r="M35" s="85"/>
      <c r="N35" s="85">
        <f>[1]Slutanvändning!$X$518</f>
        <v>0</v>
      </c>
      <c r="O35" s="85"/>
      <c r="P35" s="85">
        <f>SUM(B35:N35)</f>
        <v>462957</v>
      </c>
      <c r="Q35" s="158">
        <v>463</v>
      </c>
      <c r="R35" s="80" t="str">
        <f>M30</f>
        <v>Solvärme</v>
      </c>
      <c r="S35" s="57" t="str">
        <f>ROUND(M43/1000,0) &amp;" GWh"</f>
        <v>2 GWh</v>
      </c>
      <c r="T35" s="39">
        <f>M$44</f>
        <v>1.4576086631507155E-3</v>
      </c>
      <c r="U35" s="33"/>
    </row>
    <row r="36" spans="1:47">
      <c r="A36" s="3" t="s">
        <v>34</v>
      </c>
      <c r="B36" s="85">
        <f>[1]Slutanvändning!$N$530</f>
        <v>26048</v>
      </c>
      <c r="C36" s="85">
        <f>[1]Slutanvändning!$N$531</f>
        <v>129333</v>
      </c>
      <c r="D36" s="85">
        <f>[1]Slutanvändning!$N$524</f>
        <v>118</v>
      </c>
      <c r="E36" s="85">
        <f>[1]Slutanvändning!$Q$525</f>
        <v>0</v>
      </c>
      <c r="F36" s="85">
        <f>[1]Slutanvändning!$N$526</f>
        <v>0</v>
      </c>
      <c r="G36" s="85">
        <f>[1]Slutanvändning!$N$527</f>
        <v>0</v>
      </c>
      <c r="H36" s="85">
        <f>[1]Slutanvändning!$N$528</f>
        <v>0</v>
      </c>
      <c r="I36" s="85">
        <f>[1]Slutanvändning!$N$529</f>
        <v>0</v>
      </c>
      <c r="J36" s="85">
        <v>0</v>
      </c>
      <c r="K36" s="85">
        <f>[1]Slutanvändning!$U$525</f>
        <v>0</v>
      </c>
      <c r="L36" s="85">
        <f>[1]Slutanvändning!$V$525</f>
        <v>0</v>
      </c>
      <c r="M36" s="85"/>
      <c r="N36" s="85">
        <f>[1]Slutanvändning!$X$527</f>
        <v>0</v>
      </c>
      <c r="O36" s="85"/>
      <c r="P36" s="85">
        <f t="shared" si="4"/>
        <v>155499</v>
      </c>
      <c r="Q36" s="158">
        <v>155</v>
      </c>
      <c r="R36" s="80" t="str">
        <f>N30</f>
        <v>Beckolja</v>
      </c>
      <c r="S36" s="57" t="str">
        <f>ROUND(N43/1000,0) &amp;" GWh"</f>
        <v>0 GWh</v>
      </c>
      <c r="T36" s="39">
        <f>N$44</f>
        <v>0</v>
      </c>
      <c r="U36" s="33"/>
    </row>
    <row r="37" spans="1:47">
      <c r="A37" s="193" t="s">
        <v>110</v>
      </c>
      <c r="B37" s="85">
        <f>[1]Slutanvändning!$N$539</f>
        <v>17614</v>
      </c>
      <c r="C37" s="85">
        <f>[1]Slutanvändning!$N$540+[1]Slutanvändning!$N$558</f>
        <v>352510</v>
      </c>
      <c r="D37" s="85">
        <f>[1]Slutanvändning!$N$533</f>
        <v>520</v>
      </c>
      <c r="E37" s="85">
        <f>[1]Slutanvändning!$Q$534</f>
        <v>0</v>
      </c>
      <c r="F37" s="85">
        <f>[1]Slutanvändning!$N$535+'[1]Gas hushåll'!$C$9</f>
        <v>0</v>
      </c>
      <c r="G37" s="85">
        <f>[1]Slutanvändning!$N$536</f>
        <v>0</v>
      </c>
      <c r="H37" s="85">
        <f>[1]Slutanvändning!$N$537</f>
        <v>74707</v>
      </c>
      <c r="I37" s="85">
        <f>[1]Slutanvändning!$N$538+'[1]Gas hushåll'!$H$9</f>
        <v>0</v>
      </c>
      <c r="J37" s="85">
        <v>0</v>
      </c>
      <c r="K37" s="85">
        <f>[1]Slutanvändning!$U$534</f>
        <v>0</v>
      </c>
      <c r="L37" s="85">
        <f>[1]Slutanvändning!$V$534</f>
        <v>0</v>
      </c>
      <c r="M37" s="85"/>
      <c r="N37" s="85">
        <f>[1]Slutanvändning!$X$536</f>
        <v>0</v>
      </c>
      <c r="O37" s="85"/>
      <c r="P37" s="85">
        <f t="shared" si="4"/>
        <v>445351</v>
      </c>
      <c r="Q37" s="204" t="s">
        <v>114</v>
      </c>
      <c r="R37" s="81" t="str">
        <f>O30</f>
        <v>Övrigt</v>
      </c>
      <c r="S37" s="57" t="str">
        <f>ROUND(O43/1000,0) &amp;" GWh"</f>
        <v>0 GWh</v>
      </c>
      <c r="T37" s="39">
        <f>O$44</f>
        <v>0</v>
      </c>
      <c r="U37" s="33"/>
    </row>
    <row r="38" spans="1:47">
      <c r="A38" s="3" t="s">
        <v>36</v>
      </c>
      <c r="B38" s="85">
        <f>[1]Slutanvändning!$N$548</f>
        <v>64620</v>
      </c>
      <c r="C38" s="85">
        <f>[1]Slutanvändning!$N$549</f>
        <v>23081</v>
      </c>
      <c r="D38" s="85">
        <f>[1]Slutanvändning!$N$542</f>
        <v>10</v>
      </c>
      <c r="E38" s="85">
        <f>[1]Slutanvändning!$Q$543</f>
        <v>0</v>
      </c>
      <c r="F38" s="85">
        <f>[1]Slutanvändning!$N$544+'[1]Gas hushåll'!$D$9</f>
        <v>0</v>
      </c>
      <c r="G38" s="85">
        <f>[1]Slutanvändning!$N$545</f>
        <v>0</v>
      </c>
      <c r="H38" s="85">
        <f>[1]Slutanvändning!$N$546</f>
        <v>0</v>
      </c>
      <c r="I38" s="85">
        <f>[1]Slutanvändning!$N$547+'[1]Gas hushåll'!$I$9</f>
        <v>0</v>
      </c>
      <c r="J38" s="85">
        <v>0</v>
      </c>
      <c r="K38" s="85">
        <f>[1]Slutanvändning!$U$543</f>
        <v>0</v>
      </c>
      <c r="L38" s="85">
        <f>[1]Slutanvändning!$V$543</f>
        <v>0</v>
      </c>
      <c r="M38" s="85"/>
      <c r="N38" s="85">
        <f>[1]Slutanvändning!$X$545</f>
        <v>0</v>
      </c>
      <c r="O38" s="85"/>
      <c r="P38" s="85">
        <f t="shared" si="4"/>
        <v>87711</v>
      </c>
      <c r="Q38" s="204" t="s">
        <v>114</v>
      </c>
      <c r="R38" s="41"/>
      <c r="S38" s="27"/>
      <c r="T38" s="37"/>
      <c r="U38" s="33"/>
    </row>
    <row r="39" spans="1:47">
      <c r="A39" s="3" t="s">
        <v>78</v>
      </c>
      <c r="B39" s="85">
        <f>[1]Slutanvändning!$N$557</f>
        <v>0</v>
      </c>
      <c r="C39" s="85">
        <v>0</v>
      </c>
      <c r="D39" s="85">
        <f>[1]Slutanvändning!$N$551</f>
        <v>0</v>
      </c>
      <c r="E39" s="85">
        <f>[1]Slutanvändning!$Q$552</f>
        <v>0</v>
      </c>
      <c r="F39" s="85">
        <f>[1]Slutanvändning!$N$553</f>
        <v>0</v>
      </c>
      <c r="G39" s="85">
        <f>[1]Slutanvändning!$N$554</f>
        <v>0</v>
      </c>
      <c r="H39" s="85">
        <f>[1]Slutanvändning!$N$555</f>
        <v>0</v>
      </c>
      <c r="I39" s="85">
        <f>[1]Slutanvändning!$N$556</f>
        <v>0</v>
      </c>
      <c r="J39" s="85">
        <v>0</v>
      </c>
      <c r="K39" s="85">
        <f>[1]Slutanvändning!$U$552</f>
        <v>0</v>
      </c>
      <c r="L39" s="85">
        <f>[1]Slutanvändning!$V$552</f>
        <v>0</v>
      </c>
      <c r="M39" s="85"/>
      <c r="N39" s="85">
        <f>[1]Slutanvändning!$X$554</f>
        <v>0</v>
      </c>
      <c r="O39" s="85"/>
      <c r="P39" s="85">
        <f>SUM(B39:N39)</f>
        <v>0</v>
      </c>
      <c r="Q39" s="204" t="s">
        <v>114</v>
      </c>
      <c r="R39" s="38"/>
      <c r="S39" s="8"/>
      <c r="T39" s="60"/>
    </row>
    <row r="40" spans="1:47">
      <c r="A40" s="3" t="s">
        <v>13</v>
      </c>
      <c r="B40" s="85">
        <f>SUM(B32:B39)</f>
        <v>139586</v>
      </c>
      <c r="C40" s="85">
        <f t="shared" ref="C40:O40" si="5">SUM(C32:C39)</f>
        <v>587705</v>
      </c>
      <c r="D40" s="85">
        <f t="shared" si="5"/>
        <v>412078</v>
      </c>
      <c r="E40" s="85">
        <f t="shared" si="5"/>
        <v>0</v>
      </c>
      <c r="F40" s="85">
        <f>SUM(F32:F39)</f>
        <v>125</v>
      </c>
      <c r="G40" s="85">
        <f t="shared" si="5"/>
        <v>69410</v>
      </c>
      <c r="H40" s="85">
        <f t="shared" si="5"/>
        <v>98415</v>
      </c>
      <c r="I40" s="85">
        <f t="shared" si="5"/>
        <v>0</v>
      </c>
      <c r="J40" s="85">
        <f t="shared" si="5"/>
        <v>0</v>
      </c>
      <c r="K40" s="85">
        <f t="shared" si="5"/>
        <v>0</v>
      </c>
      <c r="L40" s="85">
        <f t="shared" si="5"/>
        <v>0</v>
      </c>
      <c r="M40" s="85">
        <f t="shared" si="5"/>
        <v>0</v>
      </c>
      <c r="N40" s="85">
        <f t="shared" si="5"/>
        <v>0</v>
      </c>
      <c r="O40" s="85">
        <f t="shared" si="5"/>
        <v>0</v>
      </c>
      <c r="P40" s="85">
        <f>SUM(B40:N40)</f>
        <v>1307319</v>
      </c>
      <c r="Q40" s="160">
        <v>1307</v>
      </c>
      <c r="R40" s="38"/>
      <c r="S40" s="8" t="s">
        <v>24</v>
      </c>
      <c r="T40" s="60" t="s">
        <v>25</v>
      </c>
    </row>
    <row r="41" spans="1:47">
      <c r="B41" s="85"/>
      <c r="C41" s="85"/>
      <c r="D41" s="85"/>
      <c r="E41" s="85"/>
      <c r="F41" s="85"/>
      <c r="G41" s="85"/>
      <c r="H41" s="85"/>
      <c r="I41" s="85"/>
      <c r="J41" s="85"/>
      <c r="K41" s="85"/>
      <c r="L41" s="85"/>
      <c r="M41" s="85"/>
      <c r="N41" s="85"/>
      <c r="O41" s="85"/>
      <c r="P41" s="85"/>
      <c r="Q41" s="205">
        <f>Q36+Q35+Q34+Q33+Q32+Q42</f>
        <v>1307</v>
      </c>
      <c r="R41" s="38" t="s">
        <v>38</v>
      </c>
      <c r="S41" s="61" t="str">
        <f>ROUND((B46+C46)/1000,0) &amp;" GWh"</f>
        <v>73 GWh</v>
      </c>
      <c r="T41" s="60"/>
    </row>
    <row r="42" spans="1:47">
      <c r="A42" s="43" t="s">
        <v>41</v>
      </c>
      <c r="B42" s="119">
        <f>B39+B38+B37</f>
        <v>82234</v>
      </c>
      <c r="C42" s="119">
        <f>C39+C38+C37</f>
        <v>375591</v>
      </c>
      <c r="D42" s="119">
        <f>D39+D38+D37</f>
        <v>530</v>
      </c>
      <c r="E42" s="119">
        <f>E39+E38+E37</f>
        <v>0</v>
      </c>
      <c r="F42" s="115">
        <f t="shared" ref="F42:P42" si="6">F39+F38+F37</f>
        <v>0</v>
      </c>
      <c r="G42" s="119">
        <f t="shared" si="6"/>
        <v>0</v>
      </c>
      <c r="H42" s="119">
        <f t="shared" si="6"/>
        <v>74707</v>
      </c>
      <c r="I42" s="115">
        <f t="shared" si="6"/>
        <v>0</v>
      </c>
      <c r="J42" s="119">
        <f t="shared" si="6"/>
        <v>0</v>
      </c>
      <c r="K42" s="119">
        <f t="shared" si="6"/>
        <v>0</v>
      </c>
      <c r="L42" s="119">
        <f t="shared" si="6"/>
        <v>0</v>
      </c>
      <c r="M42" s="119">
        <f t="shared" si="6"/>
        <v>0</v>
      </c>
      <c r="N42" s="119">
        <f t="shared" si="6"/>
        <v>0</v>
      </c>
      <c r="O42" s="119">
        <f t="shared" si="6"/>
        <v>0</v>
      </c>
      <c r="P42" s="119">
        <f t="shared" si="6"/>
        <v>533062</v>
      </c>
      <c r="Q42" s="175">
        <v>533</v>
      </c>
      <c r="R42" s="38" t="s">
        <v>39</v>
      </c>
      <c r="S42" s="9" t="str">
        <f>ROUND(P42/1000,0) &amp;" GWh"</f>
        <v>533 GWh</v>
      </c>
      <c r="T42" s="39">
        <f>P42/P40</f>
        <v>0.407752048275899</v>
      </c>
    </row>
    <row r="43" spans="1:47" ht="15.6">
      <c r="A43" s="44" t="s">
        <v>43</v>
      </c>
      <c r="B43" s="130"/>
      <c r="C43" s="131">
        <f>C40+C24-C7+C46</f>
        <v>634734.2304</v>
      </c>
      <c r="D43" s="131">
        <f t="shared" ref="D43:O43" si="7">D11+D24+D40</f>
        <v>412981</v>
      </c>
      <c r="E43" s="131">
        <f t="shared" si="7"/>
        <v>0</v>
      </c>
      <c r="F43" s="131">
        <f t="shared" si="7"/>
        <v>125</v>
      </c>
      <c r="G43" s="131">
        <f t="shared" si="7"/>
        <v>69725</v>
      </c>
      <c r="H43" s="131">
        <f t="shared" si="7"/>
        <v>250490</v>
      </c>
      <c r="I43" s="131">
        <f t="shared" si="7"/>
        <v>0</v>
      </c>
      <c r="J43" s="131">
        <f t="shared" si="7"/>
        <v>0</v>
      </c>
      <c r="K43" s="131">
        <f t="shared" si="7"/>
        <v>0</v>
      </c>
      <c r="L43" s="131">
        <f t="shared" si="7"/>
        <v>0</v>
      </c>
      <c r="M43" s="131">
        <f t="shared" si="7"/>
        <v>1997</v>
      </c>
      <c r="N43" s="131">
        <f t="shared" si="7"/>
        <v>0</v>
      </c>
      <c r="O43" s="131">
        <f t="shared" si="7"/>
        <v>0</v>
      </c>
      <c r="P43" s="132">
        <f>SUM(C43:O43)</f>
        <v>1370052.2304</v>
      </c>
      <c r="Q43" s="31"/>
      <c r="R43" s="38" t="s">
        <v>40</v>
      </c>
      <c r="S43" s="9" t="str">
        <f>ROUND(P36/1000,0) &amp;" GWh"</f>
        <v>155 GWh</v>
      </c>
      <c r="T43" s="59">
        <f>P36/P40</f>
        <v>0.11894495528635321</v>
      </c>
    </row>
    <row r="44" spans="1:47" ht="15.6">
      <c r="A44" s="44" t="s">
        <v>44</v>
      </c>
      <c r="B44" s="124"/>
      <c r="C44" s="125">
        <f>C43/$P$43</f>
        <v>0.46329199450643077</v>
      </c>
      <c r="D44" s="125">
        <f t="shared" ref="D44:P44" si="8">D43/$P$43</f>
        <v>0.30143449339842043</v>
      </c>
      <c r="E44" s="125">
        <f t="shared" si="8"/>
        <v>0</v>
      </c>
      <c r="F44" s="125">
        <f t="shared" si="8"/>
        <v>9.1237397543234572E-5</v>
      </c>
      <c r="G44" s="125">
        <f t="shared" si="8"/>
        <v>5.0892220349616241E-2</v>
      </c>
      <c r="H44" s="125">
        <f t="shared" si="8"/>
        <v>0.18283244568483861</v>
      </c>
      <c r="I44" s="125">
        <f t="shared" si="8"/>
        <v>0</v>
      </c>
      <c r="J44" s="125">
        <f t="shared" si="8"/>
        <v>0</v>
      </c>
      <c r="K44" s="125">
        <f t="shared" si="8"/>
        <v>0</v>
      </c>
      <c r="L44" s="125">
        <f t="shared" si="8"/>
        <v>0</v>
      </c>
      <c r="M44" s="125">
        <f t="shared" si="8"/>
        <v>1.4576086631507155E-3</v>
      </c>
      <c r="N44" s="125">
        <f t="shared" si="8"/>
        <v>0</v>
      </c>
      <c r="O44" s="125">
        <f t="shared" si="8"/>
        <v>0</v>
      </c>
      <c r="P44" s="125">
        <f t="shared" si="8"/>
        <v>1</v>
      </c>
      <c r="Q44" s="31"/>
      <c r="R44" s="38" t="s">
        <v>42</v>
      </c>
      <c r="S44" s="9" t="str">
        <f>ROUND(P34/1000,0) &amp;" GWh"</f>
        <v>83 GWh</v>
      </c>
      <c r="T44" s="39">
        <f>P34/P40</f>
        <v>6.3389272243423375E-2</v>
      </c>
      <c r="U44" s="33"/>
    </row>
    <row r="45" spans="1:47" ht="15.6">
      <c r="A45" s="45"/>
      <c r="B45" s="58"/>
      <c r="C45" s="53"/>
      <c r="D45" s="53"/>
      <c r="E45" s="53"/>
      <c r="F45" s="63"/>
      <c r="G45" s="53"/>
      <c r="H45" s="53"/>
      <c r="I45" s="63"/>
      <c r="J45" s="53"/>
      <c r="K45" s="53"/>
      <c r="L45" s="53"/>
      <c r="M45" s="53"/>
      <c r="N45" s="63"/>
      <c r="O45" s="63"/>
      <c r="P45" s="63"/>
      <c r="Q45" s="31"/>
      <c r="R45" s="38" t="s">
        <v>29</v>
      </c>
      <c r="S45" s="9" t="str">
        <f>ROUND(P32/1000,0) &amp;" GWh"</f>
        <v>14 GWh</v>
      </c>
      <c r="T45" s="39">
        <f>P32/P40</f>
        <v>1.0662279061193174E-2</v>
      </c>
      <c r="U45" s="33"/>
    </row>
    <row r="46" spans="1:47">
      <c r="A46" s="45" t="s">
        <v>47</v>
      </c>
      <c r="B46" s="64">
        <f>B24-B40</f>
        <v>25782</v>
      </c>
      <c r="C46" s="64">
        <f>(C40+C24)*0.08</f>
        <v>47017.350400000003</v>
      </c>
      <c r="D46" s="53"/>
      <c r="E46" s="53"/>
      <c r="F46" s="63"/>
      <c r="G46" s="53"/>
      <c r="H46" s="53"/>
      <c r="I46" s="63"/>
      <c r="J46" s="53"/>
      <c r="K46" s="53"/>
      <c r="L46" s="53"/>
      <c r="M46" s="53"/>
      <c r="N46" s="63"/>
      <c r="O46" s="63"/>
      <c r="P46" s="49"/>
      <c r="Q46" s="31"/>
      <c r="R46" s="38" t="s">
        <v>45</v>
      </c>
      <c r="S46" s="9" t="str">
        <f>ROUND(P33/1000,0) &amp;" GWh"</f>
        <v>59 GWh</v>
      </c>
      <c r="T46" s="59">
        <f>P33/P40</f>
        <v>4.512441110394632E-2</v>
      </c>
      <c r="U46" s="33"/>
    </row>
    <row r="47" spans="1:47">
      <c r="A47" s="45" t="s">
        <v>49</v>
      </c>
      <c r="B47" s="67">
        <f>B46/B24</f>
        <v>0.15590682598809927</v>
      </c>
      <c r="C47" s="67">
        <f>C46/(C40+C24)</f>
        <v>0.08</v>
      </c>
      <c r="D47" s="53"/>
      <c r="E47" s="53"/>
      <c r="F47" s="63"/>
      <c r="G47" s="53"/>
      <c r="H47" s="53"/>
      <c r="I47" s="63"/>
      <c r="J47" s="53"/>
      <c r="K47" s="53"/>
      <c r="L47" s="53"/>
      <c r="M47" s="53"/>
      <c r="N47" s="63"/>
      <c r="O47" s="63"/>
      <c r="P47" s="63"/>
      <c r="Q47" s="31"/>
      <c r="R47" s="38" t="s">
        <v>46</v>
      </c>
      <c r="S47" s="9" t="str">
        <f>ROUND(P35/1000,0) &amp;" GWh"</f>
        <v>463 GWh</v>
      </c>
      <c r="T47" s="59">
        <f>P35/P40</f>
        <v>0.35412703402918494</v>
      </c>
    </row>
    <row r="48" spans="1:47" ht="15" thickBot="1">
      <c r="A48" s="11"/>
      <c r="B48" s="12"/>
      <c r="C48" s="14"/>
      <c r="D48" s="13"/>
      <c r="E48" s="13"/>
      <c r="F48" s="22"/>
      <c r="G48" s="13"/>
      <c r="H48" s="13"/>
      <c r="I48" s="22"/>
      <c r="J48" s="13"/>
      <c r="K48" s="13"/>
      <c r="L48" s="13"/>
      <c r="M48" s="14"/>
      <c r="N48" s="15"/>
      <c r="O48" s="15"/>
      <c r="P48" s="15"/>
      <c r="Q48" s="82"/>
      <c r="R48" s="65" t="s">
        <v>48</v>
      </c>
      <c r="S48" s="9" t="str">
        <f>ROUND(P40/1000,0) &amp;" GWh"</f>
        <v>1307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107</v>
      </c>
      <c r="B49" s="12"/>
      <c r="C49" s="14"/>
      <c r="D49" s="13"/>
      <c r="E49" s="13"/>
      <c r="F49" s="22"/>
      <c r="G49" s="13"/>
      <c r="H49" s="13"/>
      <c r="I49" s="22"/>
      <c r="J49" s="13"/>
      <c r="K49" s="13"/>
      <c r="L49" s="13"/>
      <c r="M49" s="14"/>
      <c r="N49" s="15"/>
      <c r="O49" s="15"/>
      <c r="P49" s="15"/>
      <c r="Q49" s="14"/>
      <c r="R49" s="11"/>
      <c r="S49" s="14"/>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B50" s="149"/>
      <c r="C50" s="150">
        <f>C43/1000</f>
        <v>634.7342304</v>
      </c>
      <c r="D50" s="150">
        <f t="shared" ref="D50:P50" si="9">D43/1000</f>
        <v>412.98099999999999</v>
      </c>
      <c r="E50" s="150">
        <f t="shared" si="9"/>
        <v>0</v>
      </c>
      <c r="F50" s="150">
        <f t="shared" si="9"/>
        <v>0.125</v>
      </c>
      <c r="G50" s="150">
        <f t="shared" si="9"/>
        <v>69.724999999999994</v>
      </c>
      <c r="H50" s="150">
        <f t="shared" si="9"/>
        <v>250.49</v>
      </c>
      <c r="I50" s="150">
        <f t="shared" si="9"/>
        <v>0</v>
      </c>
      <c r="J50" s="150">
        <f t="shared" si="9"/>
        <v>0</v>
      </c>
      <c r="K50" s="150">
        <f t="shared" si="9"/>
        <v>0</v>
      </c>
      <c r="L50" s="150">
        <f t="shared" si="9"/>
        <v>0</v>
      </c>
      <c r="M50" s="150">
        <f t="shared" si="9"/>
        <v>1.9970000000000001</v>
      </c>
      <c r="N50" s="150">
        <f t="shared" si="9"/>
        <v>0</v>
      </c>
      <c r="O50" s="150">
        <f t="shared" si="9"/>
        <v>0</v>
      </c>
      <c r="P50" s="150">
        <f t="shared" si="9"/>
        <v>1370.0522304000001</v>
      </c>
      <c r="Q50" s="170"/>
      <c r="R50" s="11"/>
      <c r="S50" s="14"/>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152">
        <v>635</v>
      </c>
      <c r="D51" s="152">
        <v>413</v>
      </c>
      <c r="E51" s="152">
        <v>0</v>
      </c>
      <c r="F51" s="152">
        <v>0</v>
      </c>
      <c r="G51" s="152">
        <v>70</v>
      </c>
      <c r="H51" s="152">
        <v>250</v>
      </c>
      <c r="I51" s="152">
        <v>0</v>
      </c>
      <c r="J51" s="152">
        <v>0</v>
      </c>
      <c r="K51" s="152">
        <v>0</v>
      </c>
      <c r="L51" s="152">
        <v>0</v>
      </c>
      <c r="M51" s="152">
        <v>2</v>
      </c>
      <c r="N51" s="152">
        <v>0</v>
      </c>
      <c r="O51" s="152">
        <v>0</v>
      </c>
      <c r="P51" s="152">
        <v>1370</v>
      </c>
      <c r="Q51" s="170"/>
      <c r="R51" s="11"/>
      <c r="S51" s="14"/>
      <c r="T51" s="14"/>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99" t="s">
        <v>99</v>
      </c>
      <c r="C52" s="200">
        <f>C51-C50</f>
        <v>0.26576959999999872</v>
      </c>
      <c r="D52" s="200">
        <f t="shared" ref="D52:O52" si="10">D51-D50</f>
        <v>1.9000000000005457E-2</v>
      </c>
      <c r="E52" s="200">
        <f t="shared" si="10"/>
        <v>0</v>
      </c>
      <c r="F52" s="200">
        <f t="shared" si="10"/>
        <v>-0.125</v>
      </c>
      <c r="G52" s="200">
        <f t="shared" si="10"/>
        <v>0.27500000000000568</v>
      </c>
      <c r="H52" s="200">
        <f t="shared" si="10"/>
        <v>-0.49000000000000909</v>
      </c>
      <c r="I52" s="200">
        <f t="shared" si="10"/>
        <v>0</v>
      </c>
      <c r="J52" s="200">
        <f t="shared" si="10"/>
        <v>0</v>
      </c>
      <c r="K52" s="200">
        <f t="shared" si="10"/>
        <v>0</v>
      </c>
      <c r="L52" s="200">
        <f t="shared" si="10"/>
        <v>0</v>
      </c>
      <c r="M52" s="200">
        <f t="shared" si="10"/>
        <v>2.9999999999998916E-3</v>
      </c>
      <c r="N52" s="200">
        <f t="shared" si="10"/>
        <v>0</v>
      </c>
      <c r="O52" s="200">
        <f t="shared" si="10"/>
        <v>0</v>
      </c>
      <c r="P52" s="153">
        <f>P50-P51</f>
        <v>5.2230400000098598E-2</v>
      </c>
      <c r="Q52" s="154" t="s">
        <v>99</v>
      </c>
      <c r="R52" s="11"/>
      <c r="S52" s="14"/>
      <c r="T52" s="14"/>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E53" s="13"/>
      <c r="F53" s="22"/>
      <c r="G53" s="13"/>
      <c r="H53" s="13"/>
      <c r="I53" s="22"/>
      <c r="J53" s="13"/>
      <c r="K53" s="13"/>
      <c r="L53" s="13"/>
      <c r="M53" s="14"/>
      <c r="N53" s="15"/>
      <c r="O53" s="15"/>
      <c r="P53" s="15"/>
      <c r="Q53" s="14"/>
      <c r="R53" s="11"/>
      <c r="S53" s="14"/>
      <c r="T53" s="14"/>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42"/>
      <c r="T55" s="47"/>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42"/>
      <c r="T56" s="47"/>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42"/>
      <c r="T57" s="47"/>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c r="S58" s="42"/>
      <c r="T58" s="47"/>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42"/>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71"/>
  <sheetViews>
    <sheetView topLeftCell="D15" zoomScale="59" zoomScaleNormal="80" workbookViewId="0">
      <selection activeCell="I33" sqref="I33"/>
    </sheetView>
  </sheetViews>
  <sheetFormatPr defaultColWidth="8.59765625" defaultRowHeight="14.4"/>
  <cols>
    <col min="1" max="1" width="49.5" style="10" customWidth="1"/>
    <col min="2" max="2" width="17.59765625" style="49" customWidth="1"/>
    <col min="3" max="3" width="17.59765625" style="10" customWidth="1"/>
    <col min="4" max="12" width="17.59765625" style="49" customWidth="1"/>
    <col min="13" max="16" width="17.59765625" style="10" customWidth="1"/>
    <col min="17" max="17" width="36.8984375" style="10" bestFit="1" customWidth="1"/>
    <col min="18" max="20" width="17.59765625" style="10" customWidth="1"/>
    <col min="21" max="16384" width="8.59765625" style="10"/>
  </cols>
  <sheetData>
    <row r="1" spans="1:34" ht="18">
      <c r="A1" s="1" t="s">
        <v>0</v>
      </c>
      <c r="Q1" s="2"/>
      <c r="R1" s="2"/>
      <c r="S1" s="2"/>
      <c r="T1" s="2"/>
    </row>
    <row r="2" spans="1:34" ht="15.6">
      <c r="A2" s="75" t="s">
        <v>72</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62</v>
      </c>
      <c r="O3" s="52" t="s">
        <v>62</v>
      </c>
      <c r="P3" s="54" t="s">
        <v>9</v>
      </c>
      <c r="Q3" s="50"/>
      <c r="AG3" s="50"/>
      <c r="AH3" s="50"/>
    </row>
    <row r="4" spans="1:34" s="27" customFormat="1" ht="10.199999999999999">
      <c r="A4" s="77" t="s">
        <v>54</v>
      </c>
      <c r="C4" s="76" t="s">
        <v>52</v>
      </c>
      <c r="D4" s="76" t="s">
        <v>53</v>
      </c>
      <c r="E4" s="25"/>
      <c r="F4" s="76" t="s">
        <v>55</v>
      </c>
      <c r="G4" s="25"/>
      <c r="H4" s="25"/>
      <c r="I4" s="76" t="s">
        <v>56</v>
      </c>
      <c r="J4" s="25"/>
      <c r="K4" s="25"/>
      <c r="L4" s="25"/>
      <c r="M4" s="25"/>
      <c r="N4" s="26"/>
      <c r="O4" s="26"/>
      <c r="P4" s="78" t="s">
        <v>60</v>
      </c>
      <c r="Q4" s="28"/>
      <c r="AG4" s="28"/>
      <c r="AH4" s="28"/>
    </row>
    <row r="5" spans="1:34" ht="15.6">
      <c r="A5" s="3" t="s">
        <v>51</v>
      </c>
      <c r="B5" s="85"/>
      <c r="C5" s="190">
        <f>[1]Solceller!$H$8</f>
        <v>4389</v>
      </c>
      <c r="D5" s="85"/>
      <c r="E5" s="85"/>
      <c r="F5" s="85"/>
      <c r="G5" s="85"/>
      <c r="H5" s="85"/>
      <c r="I5" s="85"/>
      <c r="J5" s="85"/>
      <c r="K5" s="85"/>
      <c r="L5" s="85"/>
      <c r="M5" s="85"/>
      <c r="N5" s="85"/>
      <c r="O5" s="85"/>
      <c r="P5" s="85">
        <f>SUM(D5:N5)</f>
        <v>0</v>
      </c>
      <c r="Q5" s="50"/>
      <c r="AG5" s="50"/>
      <c r="AH5" s="50"/>
    </row>
    <row r="6" spans="1:34" ht="15.6">
      <c r="A6" s="3" t="s">
        <v>76</v>
      </c>
      <c r="B6" s="85"/>
      <c r="C6" s="85">
        <v>0</v>
      </c>
      <c r="D6" s="85">
        <v>0</v>
      </c>
      <c r="E6" s="85">
        <v>0</v>
      </c>
      <c r="F6" s="85">
        <v>0</v>
      </c>
      <c r="G6" s="85">
        <v>0</v>
      </c>
      <c r="H6" s="85">
        <v>0</v>
      </c>
      <c r="I6" s="85">
        <v>0</v>
      </c>
      <c r="J6" s="85">
        <v>0</v>
      </c>
      <c r="K6" s="85">
        <v>0</v>
      </c>
      <c r="L6" s="85">
        <v>0</v>
      </c>
      <c r="M6" s="85"/>
      <c r="N6" s="85"/>
      <c r="O6" s="85"/>
      <c r="P6" s="85">
        <f t="shared" ref="P6:P11" si="0">SUM(D6:N6)</f>
        <v>0</v>
      </c>
      <c r="Q6" s="50"/>
      <c r="AG6" s="50"/>
      <c r="AH6" s="50"/>
    </row>
    <row r="7" spans="1:34" ht="15.6">
      <c r="A7" s="3" t="s">
        <v>17</v>
      </c>
      <c r="B7" s="85"/>
      <c r="C7" s="86">
        <f>[1]Elproduktion!$N$122</f>
        <v>0</v>
      </c>
      <c r="D7" s="85">
        <f>[1]Elproduktion!$N$123</f>
        <v>0</v>
      </c>
      <c r="E7" s="85">
        <f>[1]Elproduktion!$Q$124</f>
        <v>0</v>
      </c>
      <c r="F7" s="85">
        <f>[1]Elproduktion!$N$125</f>
        <v>0</v>
      </c>
      <c r="G7" s="85">
        <f>[1]Elproduktion!$R$126</f>
        <v>0</v>
      </c>
      <c r="H7" s="85">
        <f>[1]Elproduktion!$S$127</f>
        <v>0</v>
      </c>
      <c r="I7" s="85">
        <f>[1]Elproduktion!$N$128</f>
        <v>0</v>
      </c>
      <c r="J7" s="85">
        <f>[1]Elproduktion!$T$126</f>
        <v>0</v>
      </c>
      <c r="K7" s="85">
        <f>[1]Elproduktion!$U$124</f>
        <v>0</v>
      </c>
      <c r="L7" s="85">
        <f>[1]Elproduktion!$V$124</f>
        <v>0</v>
      </c>
      <c r="M7" s="85"/>
      <c r="N7" s="85"/>
      <c r="O7" s="85"/>
      <c r="P7" s="85">
        <f t="shared" si="0"/>
        <v>0</v>
      </c>
      <c r="Q7" s="50"/>
      <c r="AG7" s="50"/>
      <c r="AH7" s="50"/>
    </row>
    <row r="8" spans="1:34" ht="15.6">
      <c r="A8" s="3" t="s">
        <v>10</v>
      </c>
      <c r="B8" s="85"/>
      <c r="C8" s="86">
        <f>[1]Elproduktion!$N$130</f>
        <v>0</v>
      </c>
      <c r="D8" s="85">
        <f>[1]Elproduktion!$N$131</f>
        <v>0</v>
      </c>
      <c r="E8" s="85">
        <f>[1]Elproduktion!$Q$132</f>
        <v>0</v>
      </c>
      <c r="F8" s="85">
        <f>[1]Elproduktion!$N$133</f>
        <v>0</v>
      </c>
      <c r="G8" s="85">
        <f>[1]Elproduktion!$R$134</f>
        <v>0</v>
      </c>
      <c r="H8" s="85">
        <f>[1]Elproduktion!$S$135</f>
        <v>0</v>
      </c>
      <c r="I8" s="85">
        <f>[1]Elproduktion!$N$136</f>
        <v>0</v>
      </c>
      <c r="J8" s="85">
        <f>[1]Elproduktion!$T$134</f>
        <v>0</v>
      </c>
      <c r="K8" s="85">
        <f>[1]Elproduktion!$U$132</f>
        <v>0</v>
      </c>
      <c r="L8" s="85">
        <f>[1]Elproduktion!$V$132</f>
        <v>0</v>
      </c>
      <c r="M8" s="85">
        <f>[1]Elproduktion!$W$132</f>
        <v>0</v>
      </c>
      <c r="N8" s="85"/>
      <c r="O8" s="85"/>
      <c r="P8" s="85">
        <f t="shared" si="0"/>
        <v>0</v>
      </c>
      <c r="Q8" s="50"/>
      <c r="AG8" s="50"/>
      <c r="AH8" s="50"/>
    </row>
    <row r="9" spans="1:34" ht="15.6">
      <c r="A9" s="3" t="s">
        <v>11</v>
      </c>
      <c r="B9" s="85"/>
      <c r="C9" s="192">
        <f>[1]Elproduktion!$N$138</f>
        <v>316385.77784703911</v>
      </c>
      <c r="D9" s="85">
        <f>[1]Elproduktion!$N$139</f>
        <v>0</v>
      </c>
      <c r="E9" s="85">
        <f>[1]Elproduktion!$Q$140</f>
        <v>0</v>
      </c>
      <c r="F9" s="85">
        <f>[1]Elproduktion!$N$141</f>
        <v>0</v>
      </c>
      <c r="G9" s="85">
        <f>[1]Elproduktion!$R$142</f>
        <v>0</v>
      </c>
      <c r="H9" s="85">
        <f>[1]Elproduktion!$S$143</f>
        <v>0</v>
      </c>
      <c r="I9" s="85">
        <f>[1]Elproduktion!$N$144</f>
        <v>0</v>
      </c>
      <c r="J9" s="85">
        <f>[1]Elproduktion!$T$142</f>
        <v>0</v>
      </c>
      <c r="K9" s="85">
        <f>[1]Elproduktion!$U$140</f>
        <v>0</v>
      </c>
      <c r="L9" s="85">
        <f>[1]Elproduktion!$V$140</f>
        <v>0</v>
      </c>
      <c r="M9" s="85">
        <f>[1]Elproduktion!$W$140</f>
        <v>0</v>
      </c>
      <c r="N9" s="85"/>
      <c r="O9" s="85"/>
      <c r="P9" s="85">
        <f t="shared" si="0"/>
        <v>0</v>
      </c>
      <c r="Q9" s="50"/>
      <c r="AG9" s="50"/>
      <c r="AH9" s="50"/>
    </row>
    <row r="10" spans="1:34" ht="15.6">
      <c r="A10" s="3" t="s">
        <v>12</v>
      </c>
      <c r="B10" s="85"/>
      <c r="C10" s="192">
        <f>[1]Elproduktion!$N$146</f>
        <v>393593.22215296089</v>
      </c>
      <c r="D10" s="85">
        <f>[1]Elproduktion!$N$147</f>
        <v>0</v>
      </c>
      <c r="E10" s="85">
        <f>[1]Elproduktion!$Q$148</f>
        <v>0</v>
      </c>
      <c r="F10" s="85">
        <f>[1]Elproduktion!$N$149</f>
        <v>0</v>
      </c>
      <c r="G10" s="85">
        <f>[1]Elproduktion!$R$150</f>
        <v>0</v>
      </c>
      <c r="H10" s="85">
        <f>[1]Elproduktion!$S$151</f>
        <v>0</v>
      </c>
      <c r="I10" s="85">
        <f>[1]Elproduktion!$N$152</f>
        <v>0</v>
      </c>
      <c r="J10" s="85">
        <f>[1]Elproduktion!$T$150</f>
        <v>0</v>
      </c>
      <c r="K10" s="85">
        <f>[1]Elproduktion!$U$148</f>
        <v>0</v>
      </c>
      <c r="L10" s="85">
        <f>[1]Elproduktion!$V$148</f>
        <v>0</v>
      </c>
      <c r="M10" s="85">
        <f>[1]Elproduktion!$W$148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SUM(C5:C10)</f>
        <v>714368</v>
      </c>
      <c r="D11" s="85">
        <f t="shared" ref="D11:O11" si="1">SUM(D5:D10)</f>
        <v>0</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0</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113"/>
      <c r="C14" s="85"/>
      <c r="D14" s="113"/>
      <c r="E14" s="113"/>
      <c r="F14" s="113"/>
      <c r="G14" s="113"/>
      <c r="H14" s="113"/>
      <c r="I14" s="113"/>
      <c r="J14" s="85"/>
      <c r="K14" s="85"/>
      <c r="L14" s="85"/>
      <c r="M14" s="85"/>
      <c r="N14" s="85"/>
      <c r="O14" s="85"/>
      <c r="P14" s="113"/>
      <c r="Q14" s="2"/>
      <c r="R14" s="2"/>
      <c r="S14" s="2"/>
      <c r="T14" s="2"/>
    </row>
    <row r="15" spans="1:34" ht="15.6">
      <c r="A15" s="75" t="str">
        <f>A2</f>
        <v>1381 Laholm</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4" t="s">
        <v>62</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88">
        <f>[1]Fjärrvärmeproduktion!$N$170</f>
        <v>0</v>
      </c>
      <c r="C18" s="87"/>
      <c r="D18" s="87">
        <f>[1]Fjärrvärmeproduktion!$N$171</f>
        <v>0</v>
      </c>
      <c r="E18" s="87">
        <f>[1]Fjärrvärmeproduktion!$Q$172</f>
        <v>0</v>
      </c>
      <c r="F18" s="87">
        <f>[1]Fjärrvärmeproduktion!$N$173</f>
        <v>0</v>
      </c>
      <c r="G18" s="87">
        <f>[1]Fjärrvärmeproduktion!$R$174</f>
        <v>0</v>
      </c>
      <c r="H18" s="87">
        <f>[1]Fjärrvärmeproduktion!$S$175</f>
        <v>0</v>
      </c>
      <c r="I18" s="87">
        <f>[1]Fjärrvärmeproduktion!$N$176</f>
        <v>0</v>
      </c>
      <c r="J18" s="87">
        <f>[1]Fjärrvärmeproduktion!$T$174</f>
        <v>0</v>
      </c>
      <c r="K18" s="87">
        <f>[1]Fjärrvärmeproduktion!$U$172</f>
        <v>0</v>
      </c>
      <c r="L18" s="87">
        <f>[1]Fjärrvärmeproduktion!$V$172</f>
        <v>0</v>
      </c>
      <c r="M18" s="87"/>
      <c r="N18" s="87"/>
      <c r="O18" s="87"/>
      <c r="P18" s="87">
        <f>SUM(C18:N18)</f>
        <v>0</v>
      </c>
      <c r="Q18" s="2"/>
      <c r="R18" s="2"/>
      <c r="S18" s="2"/>
      <c r="T18" s="2"/>
    </row>
    <row r="19" spans="1:34" ht="15.6">
      <c r="A19" s="3" t="s">
        <v>18</v>
      </c>
      <c r="B19" s="88">
        <f>[1]Fjärrvärmeproduktion!$N$178</f>
        <v>2583</v>
      </c>
      <c r="C19" s="87"/>
      <c r="D19" s="87">
        <f>[1]Fjärrvärmeproduktion!$N$179</f>
        <v>0</v>
      </c>
      <c r="E19" s="87">
        <f>[1]Fjärrvärmeproduktion!$Q$180</f>
        <v>0</v>
      </c>
      <c r="F19" s="87">
        <f>[1]Fjärrvärmeproduktion!$N$181</f>
        <v>0</v>
      </c>
      <c r="G19" s="87">
        <f>[1]Fjärrvärmeproduktion!$R$182</f>
        <v>0</v>
      </c>
      <c r="H19" s="87">
        <f>[1]Fjärrvärmeproduktion!$S$183</f>
        <v>0</v>
      </c>
      <c r="I19" s="87">
        <f>[1]Fjärrvärmeproduktion!$N$184</f>
        <v>2663</v>
      </c>
      <c r="J19" s="87">
        <f>[1]Fjärrvärmeproduktion!$T$182</f>
        <v>0</v>
      </c>
      <c r="K19" s="87">
        <f>[1]Fjärrvärmeproduktion!$U$180</f>
        <v>0</v>
      </c>
      <c r="L19" s="87">
        <f>[1]Fjärrvärmeproduktion!$V$180</f>
        <v>0</v>
      </c>
      <c r="M19" s="87"/>
      <c r="N19" s="87"/>
      <c r="O19" s="87"/>
      <c r="P19" s="87">
        <f>SUM(C19:N19)</f>
        <v>2663</v>
      </c>
      <c r="Q19" s="2"/>
      <c r="R19" s="2"/>
      <c r="S19" s="2"/>
      <c r="T19" s="2"/>
    </row>
    <row r="20" spans="1:34" ht="15.6">
      <c r="A20" s="3" t="s">
        <v>19</v>
      </c>
      <c r="B20" s="88">
        <f>[1]Fjärrvärmeproduktion!$N$186</f>
        <v>0</v>
      </c>
      <c r="C20" s="87"/>
      <c r="D20" s="87">
        <f>[1]Fjärrvärmeproduktion!$N$187</f>
        <v>0</v>
      </c>
      <c r="E20" s="87">
        <f>[1]Fjärrvärmeproduktion!$Q$188</f>
        <v>0</v>
      </c>
      <c r="F20" s="87">
        <f>[1]Fjärrvärmeproduktion!$N$189</f>
        <v>0</v>
      </c>
      <c r="G20" s="87">
        <f>[1]Fjärrvärmeproduktion!$R$190</f>
        <v>0</v>
      </c>
      <c r="H20" s="87">
        <f>[1]Fjärrvärmeproduktion!$S$191</f>
        <v>0</v>
      </c>
      <c r="I20" s="87">
        <f>[1]Fjärrvärmeproduktion!$N$192</f>
        <v>0</v>
      </c>
      <c r="J20" s="87">
        <f>[1]Fjärrvärmeproduktion!$T$190</f>
        <v>0</v>
      </c>
      <c r="K20" s="87">
        <f>[1]Fjärrvärmeproduktion!$U$188</f>
        <v>0</v>
      </c>
      <c r="L20" s="87">
        <f>[1]Fjärrvärmeproduktion!$V$188</f>
        <v>0</v>
      </c>
      <c r="M20" s="87"/>
      <c r="N20" s="87"/>
      <c r="O20" s="87"/>
      <c r="P20" s="87">
        <f t="shared" ref="P20:P23" si="2">SUM(C20:N20)</f>
        <v>0</v>
      </c>
      <c r="Q20" s="2"/>
      <c r="R20" s="2"/>
      <c r="S20" s="2"/>
      <c r="T20" s="2"/>
    </row>
    <row r="21" spans="1:34" ht="16.2" thickBot="1">
      <c r="A21" s="3" t="s">
        <v>20</v>
      </c>
      <c r="B21" s="88">
        <f>[1]Fjärrvärmeproduktion!$N$194</f>
        <v>1634</v>
      </c>
      <c r="C21" s="87"/>
      <c r="D21" s="87">
        <f>[1]Fjärrvärmeproduktion!$N$195</f>
        <v>0</v>
      </c>
      <c r="E21" s="87">
        <f>[1]Fjärrvärmeproduktion!$Q$196</f>
        <v>0</v>
      </c>
      <c r="F21" s="87">
        <f>[1]Fjärrvärmeproduktion!$N$197</f>
        <v>0</v>
      </c>
      <c r="G21" s="87">
        <f>[1]Fjärrvärmeproduktion!$R$198</f>
        <v>0</v>
      </c>
      <c r="H21" s="87">
        <f>[1]Fjärrvärmeproduktion!$S$199</f>
        <v>0</v>
      </c>
      <c r="I21" s="87">
        <f>[1]Fjärrvärmeproduktion!$N$200</f>
        <v>0</v>
      </c>
      <c r="J21" s="87">
        <f>[1]Fjärrvärmeproduktion!$T$198</f>
        <v>0</v>
      </c>
      <c r="K21" s="87">
        <f>[1]Fjärrvärmeproduktion!$U$196</f>
        <v>0</v>
      </c>
      <c r="L21" s="87">
        <f>[1]Fjärrvärmeproduktion!$V$196</f>
        <v>0</v>
      </c>
      <c r="M21" s="87"/>
      <c r="N21" s="87"/>
      <c r="O21" s="87"/>
      <c r="P21" s="87">
        <f t="shared" si="2"/>
        <v>0</v>
      </c>
      <c r="Q21" s="2"/>
      <c r="R21" s="34"/>
      <c r="S21" s="34"/>
      <c r="T21" s="34"/>
    </row>
    <row r="22" spans="1:34" ht="15.6">
      <c r="A22" s="3" t="s">
        <v>21</v>
      </c>
      <c r="B22" s="88">
        <f>[1]Fjärrvärmeproduktion!$N$202</f>
        <v>0</v>
      </c>
      <c r="C22" s="87"/>
      <c r="D22" s="87">
        <f>[1]Fjärrvärmeproduktion!$N$203</f>
        <v>0</v>
      </c>
      <c r="E22" s="87">
        <f>[1]Fjärrvärmeproduktion!$Q$204</f>
        <v>0</v>
      </c>
      <c r="F22" s="87">
        <f>[1]Fjärrvärmeproduktion!$N$205</f>
        <v>0</v>
      </c>
      <c r="G22" s="87">
        <f>[1]Fjärrvärmeproduktion!$R$206</f>
        <v>0</v>
      </c>
      <c r="H22" s="87">
        <f>[1]Fjärrvärmeproduktion!$S$207</f>
        <v>0</v>
      </c>
      <c r="I22" s="87">
        <f>[1]Fjärrvärmeproduktion!$N$208</f>
        <v>0</v>
      </c>
      <c r="J22" s="87">
        <f>[1]Fjärrvärmeproduktion!$T$206</f>
        <v>0</v>
      </c>
      <c r="K22" s="87">
        <f>[1]Fjärrvärmeproduktion!$U$204</f>
        <v>0</v>
      </c>
      <c r="L22" s="87">
        <f>[1]Fjärrvärmeproduktion!$V$204</f>
        <v>0</v>
      </c>
      <c r="M22" s="87"/>
      <c r="N22" s="87"/>
      <c r="O22" s="87"/>
      <c r="P22" s="87">
        <f t="shared" si="2"/>
        <v>0</v>
      </c>
      <c r="Q22" s="29"/>
      <c r="R22" s="40" t="s">
        <v>23</v>
      </c>
      <c r="S22" s="83" t="str">
        <f>ROUND(P43/1000,0) &amp;" GWh"</f>
        <v>635 GWh</v>
      </c>
      <c r="T22" s="35"/>
      <c r="U22" s="33"/>
    </row>
    <row r="23" spans="1:34" ht="15.6">
      <c r="A23" s="3" t="s">
        <v>22</v>
      </c>
      <c r="B23" s="88">
        <f>[1]Fjärrvärmeproduktion!$N$210</f>
        <v>0</v>
      </c>
      <c r="C23" s="87"/>
      <c r="D23" s="87">
        <f>[1]Fjärrvärmeproduktion!$N$211</f>
        <v>0</v>
      </c>
      <c r="E23" s="87">
        <f>[1]Fjärrvärmeproduktion!$Q$212</f>
        <v>0</v>
      </c>
      <c r="F23" s="87">
        <f>[1]Fjärrvärmeproduktion!$N$213</f>
        <v>0</v>
      </c>
      <c r="G23" s="87">
        <f>[1]Fjärrvärmeproduktion!$R$214</f>
        <v>0</v>
      </c>
      <c r="H23" s="87">
        <f>[1]Fjärrvärmeproduktion!$S$215</f>
        <v>0</v>
      </c>
      <c r="I23" s="87">
        <f>[1]Fjärrvärmeproduktion!$N$216</f>
        <v>0</v>
      </c>
      <c r="J23" s="87">
        <f>[1]Fjärrvärmeproduktion!$T$214</f>
        <v>0</v>
      </c>
      <c r="K23" s="87">
        <f>[1]Fjärrvärmeproduktion!$U$212</f>
        <v>0</v>
      </c>
      <c r="L23" s="87">
        <f>[1]Fjärrvärmeproduktion!$V$212</f>
        <v>0</v>
      </c>
      <c r="M23" s="87"/>
      <c r="N23" s="87"/>
      <c r="O23" s="87"/>
      <c r="P23" s="87">
        <f t="shared" si="2"/>
        <v>0</v>
      </c>
      <c r="Q23" s="29"/>
      <c r="R23" s="38"/>
      <c r="S23" s="2"/>
      <c r="T23" s="36"/>
      <c r="U23" s="33"/>
    </row>
    <row r="24" spans="1:34" ht="15.6">
      <c r="A24" s="3" t="s">
        <v>13</v>
      </c>
      <c r="B24" s="87">
        <f>SUM(B18:B23)</f>
        <v>4217</v>
      </c>
      <c r="C24" s="87">
        <f t="shared" ref="C24:O24" si="3">SUM(C18:C23)</f>
        <v>0</v>
      </c>
      <c r="D24" s="87">
        <f t="shared" si="3"/>
        <v>0</v>
      </c>
      <c r="E24" s="87">
        <f t="shared" si="3"/>
        <v>0</v>
      </c>
      <c r="F24" s="87">
        <f t="shared" si="3"/>
        <v>0</v>
      </c>
      <c r="G24" s="87">
        <f t="shared" si="3"/>
        <v>0</v>
      </c>
      <c r="H24" s="87">
        <f t="shared" si="3"/>
        <v>0</v>
      </c>
      <c r="I24" s="87">
        <f t="shared" si="3"/>
        <v>2663</v>
      </c>
      <c r="J24" s="87">
        <f t="shared" si="3"/>
        <v>0</v>
      </c>
      <c r="K24" s="87">
        <f t="shared" si="3"/>
        <v>0</v>
      </c>
      <c r="L24" s="87">
        <f t="shared" si="3"/>
        <v>0</v>
      </c>
      <c r="M24" s="87">
        <f t="shared" si="3"/>
        <v>0</v>
      </c>
      <c r="N24" s="87">
        <f t="shared" si="3"/>
        <v>0</v>
      </c>
      <c r="O24" s="87">
        <f t="shared" si="3"/>
        <v>0</v>
      </c>
      <c r="P24" s="87">
        <f>SUM(C24:N24)</f>
        <v>2663</v>
      </c>
      <c r="Q24" s="29"/>
      <c r="R24" s="38"/>
      <c r="S24" s="2" t="s">
        <v>24</v>
      </c>
      <c r="T24" s="36" t="s">
        <v>25</v>
      </c>
      <c r="U24" s="33"/>
    </row>
    <row r="25" spans="1:34" ht="15.6">
      <c r="B25" s="87"/>
      <c r="C25" s="87"/>
      <c r="D25" s="87"/>
      <c r="E25" s="87"/>
      <c r="F25" s="87"/>
      <c r="G25" s="87"/>
      <c r="H25" s="87"/>
      <c r="I25" s="87"/>
      <c r="J25" s="87"/>
      <c r="K25" s="87"/>
      <c r="L25" s="87"/>
      <c r="M25" s="87"/>
      <c r="N25" s="87"/>
      <c r="O25" s="87"/>
      <c r="P25" s="87"/>
      <c r="Q25" s="29"/>
      <c r="R25" s="80" t="str">
        <f>C30</f>
        <v>El</v>
      </c>
      <c r="S25" s="57" t="str">
        <f>ROUND(C43/1000,0) &amp;" GWh"</f>
        <v>304 GWh</v>
      </c>
      <c r="T25" s="39">
        <f>C$44</f>
        <v>0.47910006051284643</v>
      </c>
      <c r="U25" s="33"/>
    </row>
    <row r="26" spans="1:34" ht="15.6">
      <c r="B26" s="88"/>
      <c r="C26" s="87"/>
      <c r="D26" s="87"/>
      <c r="E26" s="87"/>
      <c r="F26" s="87"/>
      <c r="G26" s="87"/>
      <c r="H26" s="87"/>
      <c r="I26" s="87"/>
      <c r="J26" s="87"/>
      <c r="K26" s="87"/>
      <c r="L26" s="87"/>
      <c r="M26" s="87"/>
      <c r="N26" s="87"/>
      <c r="O26" s="87"/>
      <c r="P26" s="87"/>
      <c r="Q26" s="29"/>
      <c r="R26" s="81" t="str">
        <f>D30</f>
        <v>Oljeprodukter</v>
      </c>
      <c r="S26" s="57" t="str">
        <f>ROUND(D43/1000,0) &amp;" GWh"</f>
        <v>183 GWh</v>
      </c>
      <c r="T26" s="39">
        <f>D$44</f>
        <v>0.28832322684753287</v>
      </c>
      <c r="U26" s="33"/>
    </row>
    <row r="27" spans="1:34" ht="15.6">
      <c r="B27" s="87"/>
      <c r="C27" s="87"/>
      <c r="D27" s="87"/>
      <c r="E27" s="87"/>
      <c r="F27" s="87"/>
      <c r="G27" s="87"/>
      <c r="H27" s="87"/>
      <c r="I27" s="87"/>
      <c r="J27" s="87"/>
      <c r="K27" s="87"/>
      <c r="L27" s="87"/>
      <c r="M27" s="87"/>
      <c r="N27" s="87"/>
      <c r="O27" s="87"/>
      <c r="P27" s="87"/>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37 GWh</v>
      </c>
      <c r="T28" s="39">
        <f>F$44</f>
        <v>5.8422429464713439E-2</v>
      </c>
      <c r="U28" s="33"/>
    </row>
    <row r="29" spans="1:34" ht="15.6">
      <c r="A29" s="75" t="str">
        <f>A2</f>
        <v>1381 Laholm</v>
      </c>
      <c r="B29" s="85"/>
      <c r="C29" s="85"/>
      <c r="D29" s="85"/>
      <c r="E29" s="85"/>
      <c r="F29" s="85"/>
      <c r="G29" s="85"/>
      <c r="H29" s="85"/>
      <c r="I29" s="85"/>
      <c r="J29" s="85"/>
      <c r="K29" s="85"/>
      <c r="L29" s="85"/>
      <c r="M29" s="85"/>
      <c r="N29" s="85"/>
      <c r="O29" s="85"/>
      <c r="P29" s="85"/>
      <c r="Q29" s="156" t="s">
        <v>107</v>
      </c>
      <c r="R29" s="81" t="str">
        <f>G30</f>
        <v>Biodrivmedel/Bioolja</v>
      </c>
      <c r="S29" s="57" t="str">
        <f>ROUND(G43/1000,0) &amp;" GWh"</f>
        <v>29 GWh</v>
      </c>
      <c r="T29" s="39">
        <f>G$44</f>
        <v>4.4984367514686971E-2</v>
      </c>
      <c r="U29" s="33"/>
    </row>
    <row r="30" spans="1:34" ht="28.8">
      <c r="A30" s="4">
        <v>2020</v>
      </c>
      <c r="B30" s="115" t="s">
        <v>64</v>
      </c>
      <c r="C30" s="119" t="s">
        <v>8</v>
      </c>
      <c r="D30" s="114" t="s">
        <v>30</v>
      </c>
      <c r="E30" s="114" t="s">
        <v>2</v>
      </c>
      <c r="F30" s="116" t="s">
        <v>3</v>
      </c>
      <c r="G30" s="114" t="s">
        <v>89</v>
      </c>
      <c r="H30" s="114" t="s">
        <v>50</v>
      </c>
      <c r="I30" s="116" t="s">
        <v>5</v>
      </c>
      <c r="J30" s="114" t="s">
        <v>4</v>
      </c>
      <c r="K30" s="114" t="s">
        <v>6</v>
      </c>
      <c r="L30" s="114" t="s">
        <v>7</v>
      </c>
      <c r="M30" s="114" t="s">
        <v>62</v>
      </c>
      <c r="N30" s="116" t="s">
        <v>67</v>
      </c>
      <c r="O30" s="116" t="s">
        <v>62</v>
      </c>
      <c r="P30" s="117" t="s">
        <v>27</v>
      </c>
      <c r="Q30" s="156" t="s">
        <v>101</v>
      </c>
      <c r="R30" s="80" t="str">
        <f>H30</f>
        <v>Biobränslen</v>
      </c>
      <c r="S30" s="57" t="str">
        <f>ROUND(H43/1000,0) &amp;" GWh"</f>
        <v>68 GWh</v>
      </c>
      <c r="T30" s="39">
        <f>H$44</f>
        <v>0.10778535589117773</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14 GWh</v>
      </c>
      <c r="T31" s="39">
        <f>I$44</f>
        <v>2.1384559769042639E-2</v>
      </c>
      <c r="U31" s="32"/>
      <c r="AG31" s="28"/>
      <c r="AH31" s="28"/>
    </row>
    <row r="32" spans="1:34">
      <c r="A32" s="3" t="s">
        <v>28</v>
      </c>
      <c r="B32" s="88">
        <f>[1]Slutanvändning!$N$251</f>
        <v>0</v>
      </c>
      <c r="C32" s="87">
        <f>[1]Slutanvändning!$N$252</f>
        <v>33043</v>
      </c>
      <c r="D32" s="87">
        <f>[1]Slutanvändning!$N$245</f>
        <v>19258</v>
      </c>
      <c r="E32" s="87">
        <f>[1]Slutanvändning!$Q$246</f>
        <v>0</v>
      </c>
      <c r="F32" s="87">
        <f>[1]Slutanvändning!$N$247</f>
        <v>0</v>
      </c>
      <c r="G32" s="87">
        <f>[1]Slutanvändning!$N$248</f>
        <v>4470</v>
      </c>
      <c r="H32" s="87">
        <f>[1]Slutanvändning!$N$249</f>
        <v>0</v>
      </c>
      <c r="I32" s="87">
        <f>[1]Slutanvändning!$N$250</f>
        <v>0</v>
      </c>
      <c r="J32" s="87">
        <v>0</v>
      </c>
      <c r="K32" s="87">
        <f>[1]Slutanvändning!$U$246</f>
        <v>0</v>
      </c>
      <c r="L32" s="87">
        <f>[1]Slutanvändning!$V$246</f>
        <v>0</v>
      </c>
      <c r="M32" s="87"/>
      <c r="N32" s="87">
        <f>[1]Slutanvändning!$X$248</f>
        <v>0</v>
      </c>
      <c r="O32" s="87"/>
      <c r="P32" s="87">
        <f t="shared" ref="P32:P38" si="4">SUM(B32:N32)</f>
        <v>56771</v>
      </c>
      <c r="Q32" s="158">
        <v>57</v>
      </c>
      <c r="R32" s="81" t="str">
        <f>J30</f>
        <v>Avlutar</v>
      </c>
      <c r="S32" s="57" t="str">
        <f>ROUND(J43/1000,0) &amp;" GWh"</f>
        <v>0 GWh</v>
      </c>
      <c r="T32" s="39">
        <f>J$44</f>
        <v>0</v>
      </c>
      <c r="U32" s="33"/>
    </row>
    <row r="33" spans="1:47">
      <c r="A33" s="3" t="s">
        <v>31</v>
      </c>
      <c r="B33" s="88">
        <f>[1]Slutanvändning!$N$260</f>
        <v>0</v>
      </c>
      <c r="C33" s="87">
        <f>[1]Slutanvändning!$N$261</f>
        <v>55274</v>
      </c>
      <c r="D33" s="87">
        <f>[1]Slutanvändning!$N$254</f>
        <v>5417</v>
      </c>
      <c r="E33" s="87">
        <f>[1]Slutanvändning!$Q$255</f>
        <v>0</v>
      </c>
      <c r="F33" s="87">
        <f>[1]Slutanvändning!$N$256</f>
        <v>30550</v>
      </c>
      <c r="G33" s="87">
        <f>[1]Slutanvändning!$N$257</f>
        <v>0</v>
      </c>
      <c r="H33" s="87">
        <f>[1]Slutanvändning!$N$258</f>
        <v>24695</v>
      </c>
      <c r="I33" s="87">
        <f>[1]Slutanvändning!$N$259</f>
        <v>8686</v>
      </c>
      <c r="J33" s="87">
        <v>0</v>
      </c>
      <c r="K33" s="87">
        <f>[1]Slutanvändning!$U$255</f>
        <v>0</v>
      </c>
      <c r="L33" s="87">
        <f>[1]Slutanvändning!$V$255</f>
        <v>0</v>
      </c>
      <c r="M33" s="87"/>
      <c r="N33" s="87">
        <f>[1]Slutanvändning!$X$257</f>
        <v>0</v>
      </c>
      <c r="O33" s="87"/>
      <c r="P33" s="87">
        <f t="shared" si="4"/>
        <v>124622</v>
      </c>
      <c r="Q33" s="160">
        <v>125</v>
      </c>
      <c r="R33" s="80" t="str">
        <f>K30</f>
        <v>Torv</v>
      </c>
      <c r="S33" s="57" t="str">
        <f>ROUND(K43/1000,0) &amp;" GWh"</f>
        <v>0 GWh</v>
      </c>
      <c r="T33" s="39">
        <f>K$44</f>
        <v>0</v>
      </c>
      <c r="U33" s="33"/>
    </row>
    <row r="34" spans="1:47" ht="15.6">
      <c r="A34" s="3" t="s">
        <v>32</v>
      </c>
      <c r="B34" s="88">
        <f>[1]Slutanvändning!$N$269</f>
        <v>0</v>
      </c>
      <c r="C34" s="87">
        <f>[1]Slutanvändning!$N$270</f>
        <v>22863</v>
      </c>
      <c r="D34" s="87">
        <f>[1]Slutanvändning!$N$263</f>
        <v>599</v>
      </c>
      <c r="E34" s="87">
        <f>[1]Slutanvändning!$Q$264</f>
        <v>0</v>
      </c>
      <c r="F34" s="87">
        <f>[1]Slutanvändning!$N$265</f>
        <v>0</v>
      </c>
      <c r="G34" s="87">
        <f>[1]Slutanvändning!$N$266</f>
        <v>0</v>
      </c>
      <c r="H34" s="87">
        <f>[1]Slutanvändning!$N$267</f>
        <v>0</v>
      </c>
      <c r="I34" s="87">
        <f>[1]Slutanvändning!$N$268</f>
        <v>0</v>
      </c>
      <c r="J34" s="87">
        <v>0</v>
      </c>
      <c r="K34" s="87">
        <f>[1]Slutanvändning!$U$264</f>
        <v>0</v>
      </c>
      <c r="L34" s="87">
        <f>[1]Slutanvändning!$V$264</f>
        <v>0</v>
      </c>
      <c r="M34" s="87"/>
      <c r="N34" s="87">
        <f>[1]Slutanvändning!$X$266</f>
        <v>0</v>
      </c>
      <c r="O34" s="87"/>
      <c r="P34" s="87">
        <f t="shared" si="4"/>
        <v>23462</v>
      </c>
      <c r="Q34" s="158">
        <v>23</v>
      </c>
      <c r="R34" s="81" t="str">
        <f>L30</f>
        <v>Avfall</v>
      </c>
      <c r="S34" s="57" t="str">
        <f>ROUND(L43/1000,0) &amp;" GWh"</f>
        <v>0 GWh</v>
      </c>
      <c r="T34" s="39">
        <f>L$44</f>
        <v>0</v>
      </c>
      <c r="U34" s="33"/>
      <c r="V34" s="6"/>
      <c r="W34" s="55"/>
    </row>
    <row r="35" spans="1:47">
      <c r="A35" s="3" t="s">
        <v>33</v>
      </c>
      <c r="B35" s="88">
        <f>[1]Slutanvändning!$N$278</f>
        <v>0</v>
      </c>
      <c r="C35" s="87">
        <f>[1]Slutanvändning!$N$279</f>
        <v>39</v>
      </c>
      <c r="D35" s="87">
        <f>[1]Slutanvändning!$N$272</f>
        <v>157215</v>
      </c>
      <c r="E35" s="87">
        <f>[1]Slutanvändning!$Q$273</f>
        <v>0</v>
      </c>
      <c r="F35" s="87">
        <f>[1]Slutanvändning!$N$274</f>
        <v>0</v>
      </c>
      <c r="G35" s="87">
        <f>[1]Slutanvändning!$N$275</f>
        <v>24076</v>
      </c>
      <c r="H35" s="87">
        <f>[1]Slutanvändning!$N$276</f>
        <v>0</v>
      </c>
      <c r="I35" s="87">
        <f>[1]Slutanvändning!$N$277</f>
        <v>0</v>
      </c>
      <c r="J35" s="87">
        <v>0</v>
      </c>
      <c r="K35" s="87">
        <f>[1]Slutanvändning!$U$273</f>
        <v>0</v>
      </c>
      <c r="L35" s="87">
        <f>[1]Slutanvändning!$V$273</f>
        <v>0</v>
      </c>
      <c r="M35" s="87"/>
      <c r="N35" s="87">
        <f>[1]Slutanvändning!$X$275</f>
        <v>0</v>
      </c>
      <c r="O35" s="87"/>
      <c r="P35" s="87">
        <f>SUM(B35:N35)</f>
        <v>181330</v>
      </c>
      <c r="Q35" s="158">
        <v>181</v>
      </c>
      <c r="R35" s="80" t="str">
        <f>M30</f>
        <v>Övrigt</v>
      </c>
      <c r="S35" s="57" t="str">
        <f>ROUND(M43/1000,0) &amp;" GWh"</f>
        <v>0 GWh</v>
      </c>
      <c r="T35" s="39">
        <f>M$44</f>
        <v>0</v>
      </c>
      <c r="U35" s="33"/>
    </row>
    <row r="36" spans="1:47">
      <c r="A36" s="3" t="s">
        <v>34</v>
      </c>
      <c r="B36" s="88">
        <f>[1]Slutanvändning!$N$287</f>
        <v>0</v>
      </c>
      <c r="C36" s="87">
        <f>[1]Slutanvändning!$N$288</f>
        <v>38267</v>
      </c>
      <c r="D36" s="87">
        <f>[1]Slutanvändning!$N$281</f>
        <v>123</v>
      </c>
      <c r="E36" s="87">
        <f>[1]Slutanvändning!$Q$282</f>
        <v>0</v>
      </c>
      <c r="F36" s="87">
        <f>[1]Slutanvändning!$N$283</f>
        <v>0</v>
      </c>
      <c r="G36" s="87">
        <f>[1]Slutanvändning!$N$284</f>
        <v>0</v>
      </c>
      <c r="H36" s="87">
        <f>[1]Slutanvändning!$N$285</f>
        <v>0</v>
      </c>
      <c r="I36" s="87">
        <f>[1]Slutanvändning!$N$286</f>
        <v>0</v>
      </c>
      <c r="J36" s="87">
        <v>0</v>
      </c>
      <c r="K36" s="87">
        <f>[1]Slutanvändning!$U$282</f>
        <v>0</v>
      </c>
      <c r="L36" s="87">
        <f>[1]Slutanvändning!$V$282</f>
        <v>0</v>
      </c>
      <c r="M36" s="87"/>
      <c r="N36" s="87">
        <f>[1]Slutanvändning!$X$284</f>
        <v>0</v>
      </c>
      <c r="O36" s="87"/>
      <c r="P36" s="87">
        <f t="shared" si="4"/>
        <v>38390</v>
      </c>
      <c r="Q36" s="158">
        <v>38</v>
      </c>
      <c r="R36" s="80" t="str">
        <f>N30</f>
        <v>Beckolja</v>
      </c>
      <c r="S36" s="57" t="str">
        <f>ROUND(N43/1000,0) &amp;" GWh"</f>
        <v>0 GWh</v>
      </c>
      <c r="T36" s="39">
        <f>N$44</f>
        <v>0</v>
      </c>
      <c r="U36" s="33"/>
    </row>
    <row r="37" spans="1:47">
      <c r="A37" s="3" t="s">
        <v>35</v>
      </c>
      <c r="B37" s="88">
        <f>[1]Slutanvändning!$N$296</f>
        <v>0</v>
      </c>
      <c r="C37" s="87">
        <f>[1]Slutanvändning!$N$297</f>
        <v>111896</v>
      </c>
      <c r="D37" s="87">
        <f>[1]Slutanvändning!$N$290</f>
        <v>351</v>
      </c>
      <c r="E37" s="87">
        <f>[1]Slutanvändning!$Q$291</f>
        <v>0</v>
      </c>
      <c r="F37" s="198">
        <f>[1]Slutanvändning!$N$292+'[1]Gas hushåll'!$C$10</f>
        <v>1203.5218</v>
      </c>
      <c r="G37" s="87">
        <f>[1]Slutanvändning!$N$293</f>
        <v>0</v>
      </c>
      <c r="H37" s="87">
        <f>[1]Slutanvändning!$N$294</f>
        <v>43703</v>
      </c>
      <c r="I37" s="198">
        <f>[1]Slutanvändning!$N$295+'[1]Gas hushåll'!$H$10</f>
        <v>409.77819999999997</v>
      </c>
      <c r="J37" s="87">
        <v>0</v>
      </c>
      <c r="K37" s="87">
        <f>[1]Slutanvändning!$U$291</f>
        <v>0</v>
      </c>
      <c r="L37" s="87">
        <f>[1]Slutanvändning!$V$291</f>
        <v>0</v>
      </c>
      <c r="M37" s="87"/>
      <c r="N37" s="87">
        <f>[1]Slutanvändning!$X$293</f>
        <v>0</v>
      </c>
      <c r="O37" s="87"/>
      <c r="P37" s="198">
        <f t="shared" si="4"/>
        <v>157563.29999999999</v>
      </c>
      <c r="Q37" s="204" t="s">
        <v>114</v>
      </c>
      <c r="R37" s="81" t="str">
        <f>O30</f>
        <v>Övrigt</v>
      </c>
      <c r="S37" s="57" t="str">
        <f>ROUND(O43/1000,0) &amp;" GWh"</f>
        <v>0 GWh</v>
      </c>
      <c r="T37" s="39">
        <f>O$44</f>
        <v>0</v>
      </c>
      <c r="U37" s="33"/>
    </row>
    <row r="38" spans="1:47">
      <c r="A38" s="3" t="s">
        <v>36</v>
      </c>
      <c r="B38" s="88">
        <f>[1]Slutanvändning!$N$305</f>
        <v>3597</v>
      </c>
      <c r="C38" s="87">
        <f>[1]Slutanvändning!$N$306</f>
        <v>8792</v>
      </c>
      <c r="D38" s="87">
        <f>[1]Slutanvändning!$N$299</f>
        <v>0</v>
      </c>
      <c r="E38" s="87">
        <f>[1]Slutanvändning!$Q$300</f>
        <v>0</v>
      </c>
      <c r="F38" s="198">
        <f>[1]Slutanvändning!$N$301+'[1]Gas hushåll'!$D$10</f>
        <v>5319.9498000000003</v>
      </c>
      <c r="G38" s="87">
        <f>[1]Slutanvändning!$N$302</f>
        <v>0</v>
      </c>
      <c r="H38" s="87">
        <f>[1]Slutanvändning!$N$303</f>
        <v>0</v>
      </c>
      <c r="I38" s="198">
        <f>[1]Slutanvändning!$N$304+'[1]Gas hushåll'!$I$10</f>
        <v>1811.3502000000001</v>
      </c>
      <c r="J38" s="87">
        <v>0</v>
      </c>
      <c r="K38" s="87">
        <f>[1]Slutanvändning!$U$300</f>
        <v>0</v>
      </c>
      <c r="L38" s="87">
        <f>[1]Slutanvändning!$V$300</f>
        <v>0</v>
      </c>
      <c r="M38" s="87"/>
      <c r="N38" s="87">
        <f>[1]Slutanvändning!$X$302</f>
        <v>0</v>
      </c>
      <c r="O38" s="87"/>
      <c r="P38" s="198">
        <f t="shared" si="4"/>
        <v>19520.300000000003</v>
      </c>
      <c r="Q38" s="204" t="s">
        <v>114</v>
      </c>
      <c r="R38" s="41"/>
      <c r="S38" s="27"/>
      <c r="T38" s="37"/>
      <c r="U38" s="33"/>
    </row>
    <row r="39" spans="1:47">
      <c r="A39" s="3" t="s">
        <v>37</v>
      </c>
      <c r="B39" s="88">
        <f>[1]Slutanvändning!$N$314</f>
        <v>0</v>
      </c>
      <c r="C39" s="87">
        <f>[1]Slutanvändning!$N$315</f>
        <v>11331</v>
      </c>
      <c r="D39" s="87">
        <f>[1]Slutanvändning!$N$308</f>
        <v>0</v>
      </c>
      <c r="E39" s="87">
        <f>[1]Slutanvändning!$Q$309</f>
        <v>0</v>
      </c>
      <c r="F39" s="87">
        <f>[1]Slutanvändning!$N$310</f>
        <v>0</v>
      </c>
      <c r="G39" s="87">
        <f>[1]Slutanvändning!$N$311</f>
        <v>0</v>
      </c>
      <c r="H39" s="87">
        <f>[1]Slutanvändning!$N$312</f>
        <v>0</v>
      </c>
      <c r="I39" s="87">
        <f>[1]Slutanvändning!$N$313</f>
        <v>0</v>
      </c>
      <c r="J39" s="87">
        <v>0</v>
      </c>
      <c r="K39" s="87">
        <f>[1]Slutanvändning!$U$309</f>
        <v>0</v>
      </c>
      <c r="L39" s="87">
        <f>[1]Slutanvändning!$V$309</f>
        <v>0</v>
      </c>
      <c r="M39" s="87"/>
      <c r="N39" s="87">
        <f>[1]Slutanvändning!$X$311</f>
        <v>0</v>
      </c>
      <c r="O39" s="87"/>
      <c r="P39" s="87">
        <f>SUM(B39:N39)</f>
        <v>11331</v>
      </c>
      <c r="Q39" s="204" t="s">
        <v>114</v>
      </c>
      <c r="R39" s="38"/>
      <c r="S39" s="8"/>
      <c r="T39" s="60"/>
    </row>
    <row r="40" spans="1:47">
      <c r="A40" s="3" t="s">
        <v>13</v>
      </c>
      <c r="B40" s="87">
        <f>SUM(B32:B39)</f>
        <v>3597</v>
      </c>
      <c r="C40" s="87">
        <f t="shared" ref="C40:O40" si="5">SUM(C32:C39)</f>
        <v>281505</v>
      </c>
      <c r="D40" s="87">
        <f t="shared" si="5"/>
        <v>182963</v>
      </c>
      <c r="E40" s="87">
        <f t="shared" si="5"/>
        <v>0</v>
      </c>
      <c r="F40" s="198">
        <f>SUM(F32:F39)</f>
        <v>37073.471599999997</v>
      </c>
      <c r="G40" s="87">
        <f t="shared" si="5"/>
        <v>28546</v>
      </c>
      <c r="H40" s="87">
        <f t="shared" si="5"/>
        <v>68398</v>
      </c>
      <c r="I40" s="198">
        <f t="shared" si="5"/>
        <v>10907.128400000001</v>
      </c>
      <c r="J40" s="87">
        <f t="shared" si="5"/>
        <v>0</v>
      </c>
      <c r="K40" s="87">
        <f t="shared" si="5"/>
        <v>0</v>
      </c>
      <c r="L40" s="87">
        <f t="shared" si="5"/>
        <v>0</v>
      </c>
      <c r="M40" s="87">
        <f t="shared" si="5"/>
        <v>0</v>
      </c>
      <c r="N40" s="87">
        <f t="shared" si="5"/>
        <v>0</v>
      </c>
      <c r="O40" s="87">
        <f t="shared" si="5"/>
        <v>0</v>
      </c>
      <c r="P40" s="198">
        <f>SUM(B40:N40)</f>
        <v>612989.60000000009</v>
      </c>
      <c r="Q40" s="160">
        <v>613</v>
      </c>
      <c r="R40" s="38"/>
      <c r="S40" s="8" t="s">
        <v>24</v>
      </c>
      <c r="T40" s="60" t="s">
        <v>25</v>
      </c>
    </row>
    <row r="41" spans="1:47">
      <c r="B41" s="87"/>
      <c r="C41" s="87"/>
      <c r="D41" s="87"/>
      <c r="E41" s="87"/>
      <c r="F41" s="87"/>
      <c r="G41" s="87"/>
      <c r="H41" s="87"/>
      <c r="I41" s="87"/>
      <c r="J41" s="87"/>
      <c r="K41" s="87"/>
      <c r="L41" s="87"/>
      <c r="M41" s="87"/>
      <c r="N41" s="87"/>
      <c r="O41" s="87"/>
      <c r="P41" s="87"/>
      <c r="Q41" s="205">
        <f>Q42+Q36+Q35+Q34+Q33+Q32</f>
        <v>612</v>
      </c>
      <c r="R41" s="38" t="s">
        <v>38</v>
      </c>
      <c r="S41" s="61" t="str">
        <f>ROUND((B46+C46)/1000,0) &amp;" GWh"</f>
        <v>23 GWh</v>
      </c>
      <c r="T41" s="60"/>
    </row>
    <row r="42" spans="1:47">
      <c r="A42" s="43" t="s">
        <v>41</v>
      </c>
      <c r="B42" s="128">
        <f>B39+B38+B37</f>
        <v>3597</v>
      </c>
      <c r="C42" s="128">
        <f>C39+C38+C37</f>
        <v>132019</v>
      </c>
      <c r="D42" s="128">
        <f>D39+D38+D37</f>
        <v>351</v>
      </c>
      <c r="E42" s="128">
        <f t="shared" ref="E42:P42" si="6">E39+E38+E37</f>
        <v>0</v>
      </c>
      <c r="F42" s="129">
        <f t="shared" si="6"/>
        <v>6523.4716000000008</v>
      </c>
      <c r="G42" s="128">
        <f t="shared" si="6"/>
        <v>0</v>
      </c>
      <c r="H42" s="128">
        <f t="shared" si="6"/>
        <v>43703</v>
      </c>
      <c r="I42" s="129">
        <f t="shared" si="6"/>
        <v>2221.1284000000001</v>
      </c>
      <c r="J42" s="128">
        <f t="shared" si="6"/>
        <v>0</v>
      </c>
      <c r="K42" s="128">
        <f t="shared" si="6"/>
        <v>0</v>
      </c>
      <c r="L42" s="128">
        <f t="shared" si="6"/>
        <v>0</v>
      </c>
      <c r="M42" s="128">
        <f t="shared" si="6"/>
        <v>0</v>
      </c>
      <c r="N42" s="128">
        <f t="shared" si="6"/>
        <v>0</v>
      </c>
      <c r="O42" s="128">
        <f t="shared" si="6"/>
        <v>0</v>
      </c>
      <c r="P42" s="128">
        <f t="shared" si="6"/>
        <v>188414.59999999998</v>
      </c>
      <c r="Q42" s="181">
        <v>188</v>
      </c>
      <c r="R42" s="38" t="s">
        <v>39</v>
      </c>
      <c r="S42" s="9" t="str">
        <f>ROUND(P42/1000,0) &amp;" GWh"</f>
        <v>188 GWh</v>
      </c>
      <c r="T42" s="39">
        <f>P42/P40</f>
        <v>0.30736997821822742</v>
      </c>
    </row>
    <row r="43" spans="1:47">
      <c r="A43" s="44" t="s">
        <v>43</v>
      </c>
      <c r="B43" s="121"/>
      <c r="C43" s="122">
        <f>C40+C24-C7+C46</f>
        <v>304025.40000000002</v>
      </c>
      <c r="D43" s="122">
        <f t="shared" ref="D43:O43" si="7">D11+D24+D40</f>
        <v>182963</v>
      </c>
      <c r="E43" s="122">
        <f t="shared" si="7"/>
        <v>0</v>
      </c>
      <c r="F43" s="122">
        <f t="shared" si="7"/>
        <v>37073.471599999997</v>
      </c>
      <c r="G43" s="122">
        <f t="shared" si="7"/>
        <v>28546</v>
      </c>
      <c r="H43" s="122">
        <f t="shared" si="7"/>
        <v>68398</v>
      </c>
      <c r="I43" s="122">
        <f t="shared" si="7"/>
        <v>13570.128400000001</v>
      </c>
      <c r="J43" s="122">
        <f t="shared" si="7"/>
        <v>0</v>
      </c>
      <c r="K43" s="122">
        <f t="shared" si="7"/>
        <v>0</v>
      </c>
      <c r="L43" s="122">
        <f t="shared" si="7"/>
        <v>0</v>
      </c>
      <c r="M43" s="122">
        <f t="shared" si="7"/>
        <v>0</v>
      </c>
      <c r="N43" s="122">
        <f t="shared" si="7"/>
        <v>0</v>
      </c>
      <c r="O43" s="122">
        <f t="shared" si="7"/>
        <v>0</v>
      </c>
      <c r="P43" s="123">
        <f>SUM(C43:O43)</f>
        <v>634576</v>
      </c>
      <c r="Q43" s="31"/>
      <c r="R43" s="38" t="s">
        <v>40</v>
      </c>
      <c r="S43" s="9" t="str">
        <f>ROUND(P36/1000,0) &amp;" GWh"</f>
        <v>38 GWh</v>
      </c>
      <c r="T43" s="59">
        <f>P36/P40</f>
        <v>6.2627489928050978E-2</v>
      </c>
    </row>
    <row r="44" spans="1:47" ht="15.6">
      <c r="A44" s="44" t="s">
        <v>44</v>
      </c>
      <c r="B44" s="124"/>
      <c r="C44" s="125">
        <f>C43/$P$43</f>
        <v>0.47910006051284643</v>
      </c>
      <c r="D44" s="125">
        <f t="shared" ref="D44:P44" si="8">D43/$P$43</f>
        <v>0.28832322684753287</v>
      </c>
      <c r="E44" s="125">
        <f t="shared" si="8"/>
        <v>0</v>
      </c>
      <c r="F44" s="125">
        <f t="shared" si="8"/>
        <v>5.8422429464713439E-2</v>
      </c>
      <c r="G44" s="125">
        <f t="shared" si="8"/>
        <v>4.4984367514686971E-2</v>
      </c>
      <c r="H44" s="125">
        <f t="shared" si="8"/>
        <v>0.10778535589117773</v>
      </c>
      <c r="I44" s="125">
        <f t="shared" si="8"/>
        <v>2.1384559769042639E-2</v>
      </c>
      <c r="J44" s="125">
        <f t="shared" si="8"/>
        <v>0</v>
      </c>
      <c r="K44" s="125">
        <f t="shared" si="8"/>
        <v>0</v>
      </c>
      <c r="L44" s="125">
        <f t="shared" si="8"/>
        <v>0</v>
      </c>
      <c r="M44" s="125">
        <f t="shared" si="8"/>
        <v>0</v>
      </c>
      <c r="N44" s="125">
        <f t="shared" si="8"/>
        <v>0</v>
      </c>
      <c r="O44" s="125">
        <f t="shared" si="8"/>
        <v>0</v>
      </c>
      <c r="P44" s="125">
        <f t="shared" si="8"/>
        <v>1</v>
      </c>
      <c r="Q44" s="31"/>
      <c r="R44" s="38" t="s">
        <v>42</v>
      </c>
      <c r="S44" s="9" t="str">
        <f>ROUND(P34/1000,0) &amp;" GWh"</f>
        <v>23 GWh</v>
      </c>
      <c r="T44" s="39">
        <f>P34/P40</f>
        <v>3.8274711349099558E-2</v>
      </c>
      <c r="U44" s="33"/>
    </row>
    <row r="45" spans="1:47" ht="15.6">
      <c r="A45" s="45"/>
      <c r="B45" s="58"/>
      <c r="C45" s="53"/>
      <c r="D45" s="53"/>
      <c r="E45" s="53"/>
      <c r="F45" s="63"/>
      <c r="G45" s="53"/>
      <c r="H45" s="53"/>
      <c r="I45" s="63"/>
      <c r="J45" s="53"/>
      <c r="K45" s="53"/>
      <c r="L45" s="53"/>
      <c r="M45" s="53"/>
      <c r="N45" s="63"/>
      <c r="O45" s="63"/>
      <c r="P45" s="63"/>
      <c r="Q45" s="31"/>
      <c r="R45" s="38" t="s">
        <v>29</v>
      </c>
      <c r="S45" s="9" t="str">
        <f>ROUND(P32/1000,0) &amp;" GWh"</f>
        <v>57 GWh</v>
      </c>
      <c r="T45" s="39">
        <f>P32/P40</f>
        <v>9.2613316767527529E-2</v>
      </c>
      <c r="U45" s="33"/>
    </row>
    <row r="46" spans="1:47">
      <c r="A46" s="45" t="s">
        <v>47</v>
      </c>
      <c r="B46" s="64">
        <f>B24-B40</f>
        <v>620</v>
      </c>
      <c r="C46" s="64">
        <f>(C40+C24)*0.08</f>
        <v>22520.400000000001</v>
      </c>
      <c r="D46" s="53"/>
      <c r="E46" s="53"/>
      <c r="F46" s="63"/>
      <c r="G46" s="53"/>
      <c r="H46" s="53"/>
      <c r="I46" s="63"/>
      <c r="J46" s="53"/>
      <c r="K46" s="53"/>
      <c r="L46" s="53"/>
      <c r="M46" s="53"/>
      <c r="N46" s="63"/>
      <c r="O46" s="63"/>
      <c r="P46" s="49"/>
      <c r="Q46" s="31"/>
      <c r="R46" s="38" t="s">
        <v>45</v>
      </c>
      <c r="S46" s="9" t="str">
        <f>ROUND(P33/1000,0) &amp;" GWh"</f>
        <v>125 GWh</v>
      </c>
      <c r="T46" s="59">
        <f>P33/P40</f>
        <v>0.20330198097977514</v>
      </c>
      <c r="U46" s="33"/>
    </row>
    <row r="47" spans="1:47">
      <c r="A47" s="45" t="s">
        <v>49</v>
      </c>
      <c r="B47" s="67">
        <f>B46/B24</f>
        <v>0.1470239506758359</v>
      </c>
      <c r="C47" s="67">
        <f>C46/(C40+C24)</f>
        <v>0.08</v>
      </c>
      <c r="D47" s="53"/>
      <c r="E47" s="53"/>
      <c r="F47" s="63"/>
      <c r="G47" s="53"/>
      <c r="H47" s="53"/>
      <c r="I47" s="63"/>
      <c r="J47" s="53"/>
      <c r="K47" s="53"/>
      <c r="L47" s="53"/>
      <c r="M47" s="53"/>
      <c r="N47" s="63"/>
      <c r="O47" s="63"/>
      <c r="P47" s="63"/>
      <c r="Q47" s="31"/>
      <c r="R47" s="38" t="s">
        <v>46</v>
      </c>
      <c r="S47" s="9" t="str">
        <f>ROUND(P35/1000,0) &amp;" GWh"</f>
        <v>181 GWh</v>
      </c>
      <c r="T47" s="59">
        <f>P35/P40</f>
        <v>0.29581252275731917</v>
      </c>
    </row>
    <row r="48" spans="1:47" ht="15" thickBot="1">
      <c r="A48" s="177" t="s">
        <v>103</v>
      </c>
      <c r="B48" s="178"/>
      <c r="C48" s="141">
        <f>C11-C43</f>
        <v>410342.6</v>
      </c>
      <c r="D48" s="13"/>
      <c r="E48" s="13"/>
      <c r="F48" s="22"/>
      <c r="G48" s="13"/>
      <c r="H48" s="13"/>
      <c r="I48" s="141"/>
      <c r="J48" s="13"/>
      <c r="K48" s="13"/>
      <c r="L48" s="13"/>
      <c r="M48" s="14"/>
      <c r="N48" s="15"/>
      <c r="O48" s="15"/>
      <c r="P48" s="15"/>
      <c r="Q48" s="82"/>
      <c r="R48" s="65" t="s">
        <v>48</v>
      </c>
      <c r="S48" s="9" t="str">
        <f>ROUND(P40/1000,0) &amp;" GWh"</f>
        <v>613 GWh</v>
      </c>
      <c r="T48" s="66">
        <f>SUM(T42:T47)</f>
        <v>0.99999999999999978</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7"/>
      <c r="B49" s="178"/>
      <c r="C49" s="153"/>
      <c r="D49" s="13"/>
      <c r="E49" s="13"/>
      <c r="F49" s="22"/>
      <c r="G49" s="13"/>
      <c r="H49" s="13"/>
      <c r="I49" s="22"/>
      <c r="J49" s="13"/>
      <c r="K49" s="13"/>
      <c r="L49" s="13"/>
      <c r="M49" s="14"/>
      <c r="N49" s="15"/>
      <c r="O49" s="15"/>
      <c r="P49" s="15"/>
      <c r="Q49" s="14"/>
      <c r="R49" s="11"/>
      <c r="S49" s="14"/>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A50" s="180" t="s">
        <v>107</v>
      </c>
      <c r="B50" s="149"/>
      <c r="C50" s="150">
        <f>C43/1000</f>
        <v>304.02540000000005</v>
      </c>
      <c r="D50" s="150">
        <f t="shared" ref="D50:P50" si="9">D43/1000</f>
        <v>182.96299999999999</v>
      </c>
      <c r="E50" s="150">
        <f t="shared" si="9"/>
        <v>0</v>
      </c>
      <c r="F50" s="150">
        <f t="shared" si="9"/>
        <v>37.073471599999998</v>
      </c>
      <c r="G50" s="150">
        <f t="shared" si="9"/>
        <v>28.545999999999999</v>
      </c>
      <c r="H50" s="150">
        <f t="shared" si="9"/>
        <v>68.397999999999996</v>
      </c>
      <c r="I50" s="150">
        <f t="shared" si="9"/>
        <v>13.570128400000002</v>
      </c>
      <c r="J50" s="150">
        <f t="shared" si="9"/>
        <v>0</v>
      </c>
      <c r="K50" s="150">
        <f t="shared" si="9"/>
        <v>0</v>
      </c>
      <c r="L50" s="150">
        <f t="shared" si="9"/>
        <v>0</v>
      </c>
      <c r="M50" s="150">
        <f t="shared" si="9"/>
        <v>0</v>
      </c>
      <c r="N50" s="150">
        <f t="shared" si="9"/>
        <v>0</v>
      </c>
      <c r="O50" s="150">
        <f t="shared" si="9"/>
        <v>0</v>
      </c>
      <c r="P50" s="150">
        <f t="shared" si="9"/>
        <v>634.57600000000002</v>
      </c>
      <c r="Q50" s="170"/>
      <c r="R50" s="11"/>
      <c r="S50" s="14"/>
      <c r="T50" s="14"/>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22">
        <v>304</v>
      </c>
      <c r="D51" s="152">
        <v>183</v>
      </c>
      <c r="E51" s="152">
        <v>0</v>
      </c>
      <c r="F51" s="152">
        <v>37</v>
      </c>
      <c r="G51" s="152">
        <v>29</v>
      </c>
      <c r="H51" s="152">
        <v>68</v>
      </c>
      <c r="I51" s="152">
        <v>14</v>
      </c>
      <c r="J51" s="152">
        <v>0</v>
      </c>
      <c r="K51" s="152">
        <v>0</v>
      </c>
      <c r="L51" s="152">
        <v>0</v>
      </c>
      <c r="M51" s="152">
        <v>0</v>
      </c>
      <c r="N51" s="152">
        <v>0</v>
      </c>
      <c r="O51" s="152">
        <v>0</v>
      </c>
      <c r="P51" s="152">
        <v>635</v>
      </c>
      <c r="Q51" s="170"/>
      <c r="R51" s="11"/>
      <c r="S51" s="14"/>
      <c r="T51" s="14"/>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99" t="s">
        <v>99</v>
      </c>
      <c r="C52" s="200">
        <f>C51-C50</f>
        <v>-2.5400000000047385E-2</v>
      </c>
      <c r="D52" s="200">
        <f t="shared" ref="D52:O52" si="10">D51-D50</f>
        <v>3.7000000000006139E-2</v>
      </c>
      <c r="E52" s="200">
        <f t="shared" si="10"/>
        <v>0</v>
      </c>
      <c r="F52" s="200">
        <f t="shared" si="10"/>
        <v>-7.347159999999775E-2</v>
      </c>
      <c r="G52" s="200">
        <f t="shared" si="10"/>
        <v>0.45400000000000063</v>
      </c>
      <c r="H52" s="200">
        <f t="shared" si="10"/>
        <v>-0.39799999999999613</v>
      </c>
      <c r="I52" s="200">
        <f t="shared" si="10"/>
        <v>0.42987159999999847</v>
      </c>
      <c r="J52" s="200">
        <f t="shared" si="10"/>
        <v>0</v>
      </c>
      <c r="K52" s="200">
        <f t="shared" si="10"/>
        <v>0</v>
      </c>
      <c r="L52" s="200">
        <f t="shared" si="10"/>
        <v>0</v>
      </c>
      <c r="M52" s="200">
        <f t="shared" si="10"/>
        <v>0</v>
      </c>
      <c r="N52" s="200">
        <f t="shared" si="10"/>
        <v>0</v>
      </c>
      <c r="O52" s="200">
        <f t="shared" si="10"/>
        <v>0</v>
      </c>
      <c r="P52" s="153">
        <f>P50-P51</f>
        <v>-0.42399999999997817</v>
      </c>
      <c r="Q52" s="154" t="s">
        <v>99</v>
      </c>
      <c r="R52" s="11"/>
      <c r="S52" s="14"/>
      <c r="T52" s="14"/>
      <c r="U52" s="14"/>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c r="A53" s="14"/>
      <c r="B53" s="12"/>
      <c r="C53" s="14"/>
      <c r="D53" s="13"/>
      <c r="E53" s="13"/>
      <c r="F53" s="22"/>
      <c r="G53" s="13"/>
      <c r="H53" s="13"/>
      <c r="I53" s="22"/>
      <c r="J53" s="13"/>
      <c r="K53" s="13"/>
      <c r="L53" s="13"/>
      <c r="M53" s="14"/>
      <c r="N53" s="15"/>
      <c r="O53" s="15"/>
      <c r="P53" s="15"/>
      <c r="Q53" s="14"/>
      <c r="R53" s="11"/>
      <c r="S53" s="14"/>
      <c r="T53" s="14"/>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1"/>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42"/>
      <c r="T55" s="47"/>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42"/>
      <c r="T56" s="47"/>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42"/>
      <c r="T57" s="47"/>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c r="S58" s="42"/>
      <c r="T58" s="47"/>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42"/>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71"/>
  <sheetViews>
    <sheetView tabSelected="1" topLeftCell="A9" zoomScale="70" zoomScaleNormal="70" workbookViewId="0">
      <selection activeCell="A35" sqref="A35:XFD35"/>
    </sheetView>
  </sheetViews>
  <sheetFormatPr defaultColWidth="8.59765625" defaultRowHeight="14.4"/>
  <cols>
    <col min="1" max="1" width="49.5" style="10" customWidth="1"/>
    <col min="2" max="2" width="18.69921875" style="49" customWidth="1"/>
    <col min="3" max="3" width="17.59765625" style="10" customWidth="1"/>
    <col min="4" max="12" width="17.59765625" style="49" customWidth="1"/>
    <col min="13" max="20" width="17.59765625" style="10" customWidth="1"/>
    <col min="21" max="16384" width="8.59765625" style="10"/>
  </cols>
  <sheetData>
    <row r="1" spans="1:34" ht="18">
      <c r="A1" s="1" t="s">
        <v>0</v>
      </c>
      <c r="Q1" s="2"/>
      <c r="R1" s="2"/>
      <c r="S1" s="2"/>
      <c r="T1" s="2"/>
    </row>
    <row r="2" spans="1:34" ht="15.6">
      <c r="A2" s="75" t="s">
        <v>73</v>
      </c>
      <c r="Q2" s="3"/>
      <c r="AG2" s="50"/>
      <c r="AH2" s="3"/>
    </row>
    <row r="3" spans="1:34" ht="28.8">
      <c r="A3" s="4">
        <v>2020</v>
      </c>
      <c r="C3" s="51" t="s">
        <v>1</v>
      </c>
      <c r="D3" s="51" t="s">
        <v>30</v>
      </c>
      <c r="E3" s="51" t="s">
        <v>2</v>
      </c>
      <c r="F3" s="52" t="s">
        <v>3</v>
      </c>
      <c r="G3" s="51" t="s">
        <v>16</v>
      </c>
      <c r="H3" s="51" t="s">
        <v>50</v>
      </c>
      <c r="I3" s="52" t="s">
        <v>5</v>
      </c>
      <c r="J3" s="51" t="s">
        <v>4</v>
      </c>
      <c r="K3" s="51" t="s">
        <v>6</v>
      </c>
      <c r="L3" s="51" t="s">
        <v>7</v>
      </c>
      <c r="M3" s="51" t="s">
        <v>66</v>
      </c>
      <c r="N3" s="52" t="s">
        <v>94</v>
      </c>
      <c r="O3" s="52" t="s">
        <v>95</v>
      </c>
      <c r="P3" s="54" t="s">
        <v>9</v>
      </c>
      <c r="Q3" s="50"/>
      <c r="AG3" s="50"/>
      <c r="AH3" s="50"/>
    </row>
    <row r="4" spans="1:34" s="27" customFormat="1" ht="10.199999999999999">
      <c r="A4" s="77" t="s">
        <v>54</v>
      </c>
      <c r="B4" s="108"/>
      <c r="C4" s="109" t="s">
        <v>52</v>
      </c>
      <c r="D4" s="109" t="s">
        <v>53</v>
      </c>
      <c r="E4" s="110"/>
      <c r="F4" s="109" t="s">
        <v>55</v>
      </c>
      <c r="G4" s="110"/>
      <c r="H4" s="110"/>
      <c r="I4" s="109" t="s">
        <v>56</v>
      </c>
      <c r="J4" s="110"/>
      <c r="K4" s="110"/>
      <c r="L4" s="110"/>
      <c r="M4" s="110"/>
      <c r="N4" s="111"/>
      <c r="O4" s="111"/>
      <c r="P4" s="112" t="s">
        <v>60</v>
      </c>
      <c r="Q4" s="28"/>
      <c r="AG4" s="28"/>
      <c r="AH4" s="28"/>
    </row>
    <row r="5" spans="1:34" ht="15.6">
      <c r="A5" s="3" t="s">
        <v>51</v>
      </c>
      <c r="B5" s="85"/>
      <c r="C5" s="190">
        <f>[1]Solceller!$H$10</f>
        <v>13879.5</v>
      </c>
      <c r="D5" s="85"/>
      <c r="E5" s="85"/>
      <c r="F5" s="85"/>
      <c r="G5" s="85"/>
      <c r="H5" s="85"/>
      <c r="I5" s="85"/>
      <c r="J5" s="85"/>
      <c r="K5" s="85"/>
      <c r="L5" s="85"/>
      <c r="M5" s="85"/>
      <c r="N5" s="85"/>
      <c r="O5" s="85"/>
      <c r="P5" s="85">
        <f>SUM(D5:N5)</f>
        <v>0</v>
      </c>
      <c r="Q5" s="50"/>
      <c r="AG5" s="50"/>
      <c r="AH5" s="50"/>
    </row>
    <row r="6" spans="1:34" ht="15.6">
      <c r="A6" s="3" t="s">
        <v>76</v>
      </c>
      <c r="B6" s="85"/>
      <c r="C6" s="189">
        <f>[1]Elproduktion!$N$202</f>
        <v>795925</v>
      </c>
      <c r="D6" s="85">
        <v>0</v>
      </c>
      <c r="E6" s="85">
        <f>[1]Elproduktion!$Q$204</f>
        <v>0</v>
      </c>
      <c r="F6" s="85">
        <f>[1]Elproduktion!$N$205</f>
        <v>0</v>
      </c>
      <c r="G6" s="85">
        <v>0</v>
      </c>
      <c r="H6" s="85">
        <v>0</v>
      </c>
      <c r="I6" s="85">
        <f>[1]Elproduktion!$N$208</f>
        <v>0</v>
      </c>
      <c r="J6" s="85">
        <v>0</v>
      </c>
      <c r="K6" s="88">
        <f>[1]Elproduktion!$U$204</f>
        <v>0</v>
      </c>
      <c r="L6" s="88">
        <f>[1]Elproduktion!$V$204</f>
        <v>0</v>
      </c>
      <c r="M6" s="88">
        <f>[1]Elproduktion!$W$204</f>
        <v>0</v>
      </c>
      <c r="N6" s="85">
        <v>0</v>
      </c>
      <c r="O6" s="85">
        <v>0</v>
      </c>
      <c r="P6" s="85">
        <f>SUM(D6:N6)</f>
        <v>0</v>
      </c>
      <c r="Q6" s="50"/>
      <c r="AG6" s="50"/>
      <c r="AH6" s="50"/>
    </row>
    <row r="7" spans="1:34" ht="15.6">
      <c r="A7" s="3" t="s">
        <v>17</v>
      </c>
      <c r="B7" s="85"/>
      <c r="C7" s="107">
        <v>0</v>
      </c>
      <c r="D7" s="107">
        <v>0</v>
      </c>
      <c r="E7" s="107">
        <v>0</v>
      </c>
      <c r="F7" s="107">
        <v>0</v>
      </c>
      <c r="G7" s="107">
        <f>[1]Elproduktion!$R$126</f>
        <v>0</v>
      </c>
      <c r="H7" s="107">
        <v>0</v>
      </c>
      <c r="I7" s="107">
        <v>0</v>
      </c>
      <c r="J7" s="107">
        <v>0</v>
      </c>
      <c r="K7" s="107">
        <v>0</v>
      </c>
      <c r="L7" s="107">
        <v>0</v>
      </c>
      <c r="M7" s="107">
        <v>0</v>
      </c>
      <c r="N7" s="85"/>
      <c r="O7" s="85"/>
      <c r="P7" s="85">
        <f t="shared" ref="P7:P11" si="0">SUM(D7:N7)</f>
        <v>0</v>
      </c>
      <c r="Q7" s="50"/>
      <c r="AG7" s="50"/>
      <c r="AH7" s="50"/>
    </row>
    <row r="8" spans="1:34" ht="15.6">
      <c r="A8" s="3" t="s">
        <v>10</v>
      </c>
      <c r="B8" s="85"/>
      <c r="C8" s="88">
        <f>[1]Elproduktion!$N$210</f>
        <v>16651929</v>
      </c>
      <c r="D8" s="85">
        <f>[1]Elproduktion!$N$211</f>
        <v>5893</v>
      </c>
      <c r="E8" s="85">
        <f>[1]Elproduktion!$Q$212</f>
        <v>0</v>
      </c>
      <c r="F8" s="85">
        <f>[1]Elproduktion!$N$213</f>
        <v>0</v>
      </c>
      <c r="G8" s="85">
        <f>[1]Elproduktion!$R$214</f>
        <v>0</v>
      </c>
      <c r="H8" s="85">
        <f>[1]Elproduktion!$S$215</f>
        <v>0</v>
      </c>
      <c r="I8" s="85">
        <f>[1]Elproduktion!$N$216</f>
        <v>0</v>
      </c>
      <c r="J8" s="85">
        <f>[1]Elproduktion!$T$214</f>
        <v>0</v>
      </c>
      <c r="K8" s="88">
        <f>[1]Elproduktion!$U$212</f>
        <v>0</v>
      </c>
      <c r="L8" s="88">
        <f>[1]Elproduktion!$V$212</f>
        <v>0</v>
      </c>
      <c r="M8" s="86">
        <f>[1]Elproduktion!$W$212</f>
        <v>0</v>
      </c>
      <c r="N8" s="85"/>
      <c r="O8" s="85"/>
      <c r="P8" s="85">
        <f>SUM(D8:N8)</f>
        <v>5893</v>
      </c>
      <c r="Q8" s="50"/>
      <c r="AG8" s="50"/>
      <c r="AH8" s="50"/>
    </row>
    <row r="9" spans="1:34" ht="15.6">
      <c r="A9" s="3" t="s">
        <v>11</v>
      </c>
      <c r="B9" s="85"/>
      <c r="C9" s="88">
        <f>[1]Elproduktion!$N$218</f>
        <v>2052</v>
      </c>
      <c r="D9" s="85">
        <f>[1]Elproduktion!$N$219</f>
        <v>0</v>
      </c>
      <c r="E9" s="85">
        <f>[1]Elproduktion!$Q$220</f>
        <v>0</v>
      </c>
      <c r="F9" s="85">
        <f>[1]Elproduktion!$N$221</f>
        <v>0</v>
      </c>
      <c r="G9" s="85">
        <f>[1]Elproduktion!$R$222</f>
        <v>0</v>
      </c>
      <c r="H9" s="85">
        <f>[1]Elproduktion!$S$223</f>
        <v>0</v>
      </c>
      <c r="I9" s="85">
        <f>[1]Elproduktion!$N$224</f>
        <v>0</v>
      </c>
      <c r="J9" s="85">
        <f>[1]Elproduktion!$T$222</f>
        <v>0</v>
      </c>
      <c r="K9" s="88">
        <f>[1]Elproduktion!$U$220</f>
        <v>0</v>
      </c>
      <c r="L9" s="88">
        <f>[1]Elproduktion!$V$220</f>
        <v>0</v>
      </c>
      <c r="M9" s="88">
        <f>[1]Elproduktion!$W$220</f>
        <v>0</v>
      </c>
      <c r="N9" s="85"/>
      <c r="O9" s="85"/>
      <c r="P9" s="85">
        <f t="shared" si="0"/>
        <v>0</v>
      </c>
      <c r="Q9" s="50"/>
      <c r="AG9" s="50"/>
      <c r="AH9" s="50"/>
    </row>
    <row r="10" spans="1:34" ht="15.6">
      <c r="A10" s="3" t="s">
        <v>12</v>
      </c>
      <c r="B10" s="85"/>
      <c r="C10" s="86">
        <f>[1]Elproduktion!$N$226</f>
        <v>112996</v>
      </c>
      <c r="D10" s="85">
        <f>[1]Elproduktion!$N$227</f>
        <v>0</v>
      </c>
      <c r="E10" s="85">
        <f>[1]Elproduktion!$Q$228</f>
        <v>0</v>
      </c>
      <c r="F10" s="85">
        <f>[1]Elproduktion!$N$229</f>
        <v>0</v>
      </c>
      <c r="G10" s="85">
        <f>[1]Elproduktion!$R$230</f>
        <v>0</v>
      </c>
      <c r="H10" s="85">
        <f>[1]Elproduktion!$S$231</f>
        <v>0</v>
      </c>
      <c r="I10" s="85">
        <f>[1]Elproduktion!$N$232</f>
        <v>0</v>
      </c>
      <c r="J10" s="85">
        <f>[1]Elproduktion!$T$230</f>
        <v>0</v>
      </c>
      <c r="K10" s="88">
        <f>[1]Elproduktion!$U$228</f>
        <v>0</v>
      </c>
      <c r="L10" s="88">
        <f>[1]Elproduktion!$V$228</f>
        <v>0</v>
      </c>
      <c r="M10" s="88">
        <f>[1]Elproduktion!$W$228</f>
        <v>0</v>
      </c>
      <c r="N10" s="85"/>
      <c r="O10" s="85"/>
      <c r="P10" s="85">
        <f t="shared" si="0"/>
        <v>0</v>
      </c>
      <c r="Q10" s="50"/>
      <c r="R10" s="3"/>
      <c r="S10" s="55"/>
      <c r="T10" s="55"/>
      <c r="U10" s="55"/>
      <c r="V10" s="55"/>
      <c r="W10" s="55"/>
      <c r="X10" s="55"/>
      <c r="Y10" s="55"/>
      <c r="Z10" s="55"/>
      <c r="AA10" s="55"/>
      <c r="AB10" s="55"/>
      <c r="AC10" s="55"/>
      <c r="AD10" s="55"/>
      <c r="AE10" s="55"/>
      <c r="AF10" s="55"/>
      <c r="AG10" s="50"/>
      <c r="AH10" s="50"/>
    </row>
    <row r="11" spans="1:34" ht="15.6">
      <c r="A11" s="3" t="s">
        <v>13</v>
      </c>
      <c r="B11" s="85"/>
      <c r="C11" s="190">
        <f>SUM(C5:C10)</f>
        <v>17576781.5</v>
      </c>
      <c r="D11" s="85">
        <f t="shared" ref="D11:O11" si="1">SUM(D5:D10)</f>
        <v>5893</v>
      </c>
      <c r="E11" s="85">
        <f t="shared" si="1"/>
        <v>0</v>
      </c>
      <c r="F11" s="85">
        <f t="shared" si="1"/>
        <v>0</v>
      </c>
      <c r="G11" s="85">
        <f t="shared" si="1"/>
        <v>0</v>
      </c>
      <c r="H11" s="85">
        <f t="shared" si="1"/>
        <v>0</v>
      </c>
      <c r="I11" s="85">
        <f t="shared" si="1"/>
        <v>0</v>
      </c>
      <c r="J11" s="85">
        <f t="shared" si="1"/>
        <v>0</v>
      </c>
      <c r="K11" s="85">
        <f t="shared" si="1"/>
        <v>0</v>
      </c>
      <c r="L11" s="85">
        <f t="shared" si="1"/>
        <v>0</v>
      </c>
      <c r="M11" s="85">
        <f t="shared" si="1"/>
        <v>0</v>
      </c>
      <c r="N11" s="85">
        <f t="shared" si="1"/>
        <v>0</v>
      </c>
      <c r="O11" s="85">
        <f t="shared" si="1"/>
        <v>0</v>
      </c>
      <c r="P11" s="85">
        <f t="shared" si="0"/>
        <v>5893</v>
      </c>
      <c r="Q11" s="50"/>
      <c r="R11" s="3"/>
      <c r="S11" s="55"/>
      <c r="T11" s="55"/>
      <c r="U11" s="55"/>
      <c r="V11" s="55"/>
      <c r="W11" s="55"/>
      <c r="X11" s="55"/>
      <c r="Y11" s="55"/>
      <c r="Z11" s="55"/>
      <c r="AA11" s="55"/>
      <c r="AB11" s="55"/>
      <c r="AC11" s="55"/>
      <c r="AD11" s="55"/>
      <c r="AE11" s="55"/>
      <c r="AF11" s="55"/>
      <c r="AG11" s="50"/>
      <c r="AH11" s="50"/>
    </row>
    <row r="12" spans="1:34" ht="15.6">
      <c r="B12" s="85"/>
      <c r="C12" s="85"/>
      <c r="D12" s="85"/>
      <c r="E12" s="85"/>
      <c r="F12" s="85"/>
      <c r="G12" s="85"/>
      <c r="H12" s="85"/>
      <c r="I12" s="85"/>
      <c r="J12" s="85"/>
      <c r="K12" s="85"/>
      <c r="L12" s="85"/>
      <c r="M12" s="85"/>
      <c r="N12" s="85"/>
      <c r="O12" s="85"/>
      <c r="P12" s="85"/>
      <c r="Q12" s="2"/>
      <c r="R12" s="2"/>
      <c r="S12" s="2"/>
      <c r="T12" s="2"/>
    </row>
    <row r="13" spans="1:34" ht="15.6">
      <c r="B13" s="85"/>
      <c r="C13" s="85"/>
      <c r="D13" s="85"/>
      <c r="E13" s="85"/>
      <c r="F13" s="85"/>
      <c r="G13" s="85"/>
      <c r="H13" s="85"/>
      <c r="I13" s="85"/>
      <c r="J13" s="85"/>
      <c r="K13" s="85"/>
      <c r="L13" s="85"/>
      <c r="M13" s="85"/>
      <c r="N13" s="85"/>
      <c r="O13" s="85"/>
      <c r="P13" s="85"/>
      <c r="Q13" s="2"/>
      <c r="R13" s="2"/>
      <c r="S13" s="2"/>
      <c r="T13" s="2"/>
    </row>
    <row r="14" spans="1:34" ht="18">
      <c r="A14" s="1" t="s">
        <v>14</v>
      </c>
      <c r="B14" s="113"/>
      <c r="C14" s="85"/>
      <c r="D14" s="113"/>
      <c r="E14" s="113"/>
      <c r="F14" s="113"/>
      <c r="G14" s="113"/>
      <c r="H14" s="113"/>
      <c r="I14" s="113"/>
      <c r="J14" s="85"/>
      <c r="K14" s="85"/>
      <c r="L14" s="85"/>
      <c r="M14" s="85"/>
      <c r="N14" s="85"/>
      <c r="O14" s="85"/>
      <c r="P14" s="113"/>
      <c r="Q14" s="2"/>
      <c r="R14" s="2"/>
      <c r="S14" s="2"/>
      <c r="T14" s="2"/>
    </row>
    <row r="15" spans="1:34" ht="15.6">
      <c r="A15" s="75" t="str">
        <f>A2</f>
        <v>1383 Varberg</v>
      </c>
      <c r="B15" s="85"/>
      <c r="C15" s="85"/>
      <c r="D15" s="85"/>
      <c r="E15" s="85"/>
      <c r="F15" s="85"/>
      <c r="G15" s="85"/>
      <c r="H15" s="85"/>
      <c r="I15" s="85"/>
      <c r="J15" s="85"/>
      <c r="K15" s="85"/>
      <c r="L15" s="85"/>
      <c r="M15" s="85"/>
      <c r="N15" s="85"/>
      <c r="O15" s="85"/>
      <c r="P15" s="85"/>
      <c r="Q15" s="2"/>
      <c r="R15" s="2"/>
      <c r="S15" s="2"/>
      <c r="T15" s="2"/>
    </row>
    <row r="16" spans="1:34" ht="28.8">
      <c r="A16" s="4">
        <v>2020</v>
      </c>
      <c r="B16" s="114" t="s">
        <v>15</v>
      </c>
      <c r="C16" s="115" t="s">
        <v>8</v>
      </c>
      <c r="D16" s="114" t="s">
        <v>30</v>
      </c>
      <c r="E16" s="114" t="s">
        <v>2</v>
      </c>
      <c r="F16" s="116" t="s">
        <v>3</v>
      </c>
      <c r="G16" s="114" t="s">
        <v>16</v>
      </c>
      <c r="H16" s="114" t="s">
        <v>50</v>
      </c>
      <c r="I16" s="116" t="s">
        <v>5</v>
      </c>
      <c r="J16" s="114" t="s">
        <v>4</v>
      </c>
      <c r="K16" s="114" t="s">
        <v>6</v>
      </c>
      <c r="L16" s="114" t="s">
        <v>7</v>
      </c>
      <c r="M16" s="114" t="s">
        <v>66</v>
      </c>
      <c r="N16" s="116" t="s">
        <v>62</v>
      </c>
      <c r="O16" s="116" t="s">
        <v>62</v>
      </c>
      <c r="P16" s="117" t="s">
        <v>9</v>
      </c>
      <c r="Q16" s="50"/>
      <c r="AG16" s="50"/>
      <c r="AH16" s="50"/>
    </row>
    <row r="17" spans="1:34" s="27" customFormat="1" ht="10.199999999999999">
      <c r="A17" s="77" t="s">
        <v>54</v>
      </c>
      <c r="B17" s="109" t="s">
        <v>57</v>
      </c>
      <c r="C17" s="118"/>
      <c r="D17" s="109" t="s">
        <v>53</v>
      </c>
      <c r="E17" s="110"/>
      <c r="F17" s="109" t="s">
        <v>55</v>
      </c>
      <c r="G17" s="110"/>
      <c r="H17" s="110"/>
      <c r="I17" s="109" t="s">
        <v>56</v>
      </c>
      <c r="J17" s="110"/>
      <c r="K17" s="110"/>
      <c r="L17" s="110"/>
      <c r="M17" s="110"/>
      <c r="N17" s="111"/>
      <c r="O17" s="111"/>
      <c r="P17" s="112" t="s">
        <v>60</v>
      </c>
      <c r="Q17" s="28"/>
      <c r="AG17" s="28"/>
      <c r="AH17" s="28"/>
    </row>
    <row r="18" spans="1:34" ht="15.6">
      <c r="A18" s="3" t="s">
        <v>17</v>
      </c>
      <c r="B18" s="88">
        <f>[1]Fjärrvärmeproduktion!$N$282</f>
        <v>0</v>
      </c>
      <c r="C18" s="87"/>
      <c r="D18" s="87">
        <f>[1]Fjärrvärmeproduktion!$N$283</f>
        <v>0</v>
      </c>
      <c r="E18" s="87">
        <f>[1]Fjärrvärmeproduktion!$Q$284</f>
        <v>0</v>
      </c>
      <c r="F18" s="87">
        <f>[1]Fjärrvärmeproduktion!$N$285</f>
        <v>0</v>
      </c>
      <c r="G18" s="87">
        <f>[1]Fjärrvärmeproduktion!$R$286</f>
        <v>0</v>
      </c>
      <c r="H18" s="87">
        <f>[1]Fjärrvärmeproduktion!$S$287</f>
        <v>0</v>
      </c>
      <c r="I18" s="87">
        <f>[1]Fjärrvärmeproduktion!$N$288</f>
        <v>0</v>
      </c>
      <c r="J18" s="87">
        <f>[1]Fjärrvärmeproduktion!$T$286</f>
        <v>0</v>
      </c>
      <c r="K18" s="87">
        <f>[1]Fjärrvärmeproduktion!$U$284</f>
        <v>0</v>
      </c>
      <c r="L18" s="87">
        <f>[1]Fjärrvärmeproduktion!$V$284</f>
        <v>0</v>
      </c>
      <c r="M18" s="87"/>
      <c r="N18" s="87"/>
      <c r="O18" s="87"/>
      <c r="P18" s="87">
        <f>SUM(C18:N18)</f>
        <v>0</v>
      </c>
      <c r="Q18" s="2"/>
      <c r="R18" s="2"/>
      <c r="S18" s="2"/>
      <c r="T18" s="2"/>
    </row>
    <row r="19" spans="1:34" ht="15.6">
      <c r="A19" s="3" t="s">
        <v>18</v>
      </c>
      <c r="B19" s="88">
        <f>[1]Fjärrvärmeproduktion!$N$290+[1]Fjärrvärmeproduktion!$N$322</f>
        <v>43962</v>
      </c>
      <c r="C19" s="87"/>
      <c r="D19" s="87">
        <f>[1]Fjärrvärmeproduktion!$N$291</f>
        <v>0</v>
      </c>
      <c r="E19" s="87">
        <f>[1]Fjärrvärmeproduktion!$Q$292</f>
        <v>0</v>
      </c>
      <c r="F19" s="87">
        <f>[1]Fjärrvärmeproduktion!$N$293</f>
        <v>0</v>
      </c>
      <c r="G19" s="87">
        <f>[1]Fjärrvärmeproduktion!$R$294</f>
        <v>1511</v>
      </c>
      <c r="H19" s="87">
        <f>[1]Fjärrvärmeproduktion!$S$295</f>
        <v>38459</v>
      </c>
      <c r="I19" s="87">
        <f>[1]Fjärrvärmeproduktion!$N$296</f>
        <v>3696</v>
      </c>
      <c r="J19" s="87">
        <f>[1]Fjärrvärmeproduktion!$T$294</f>
        <v>0</v>
      </c>
      <c r="K19" s="87">
        <f>[1]Fjärrvärmeproduktion!$U$292</f>
        <v>0</v>
      </c>
      <c r="L19" s="87">
        <f>[1]Fjärrvärmeproduktion!$V$292</f>
        <v>0</v>
      </c>
      <c r="M19" s="87"/>
      <c r="N19" s="87"/>
      <c r="O19" s="87"/>
      <c r="P19" s="87">
        <f>SUM(C19:N19)</f>
        <v>43666</v>
      </c>
      <c r="Q19" s="2"/>
      <c r="R19" s="2"/>
      <c r="S19" s="2"/>
      <c r="T19" s="2"/>
    </row>
    <row r="20" spans="1:34" ht="15.6">
      <c r="A20" s="3" t="s">
        <v>19</v>
      </c>
      <c r="B20" s="88">
        <f>[1]Fjärrvärmeproduktion!$N$298</f>
        <v>149</v>
      </c>
      <c r="C20" s="87">
        <f>B20*1.015</f>
        <v>151.23499999999999</v>
      </c>
      <c r="D20" s="87">
        <f>[1]Fjärrvärmeproduktion!$N$299</f>
        <v>0</v>
      </c>
      <c r="E20" s="87">
        <f>[1]Fjärrvärmeproduktion!$Q$300</f>
        <v>0</v>
      </c>
      <c r="F20" s="87">
        <f>[1]Fjärrvärmeproduktion!$N$301</f>
        <v>0</v>
      </c>
      <c r="G20" s="87">
        <f>[1]Fjärrvärmeproduktion!$R$302</f>
        <v>0</v>
      </c>
      <c r="H20" s="87">
        <f>[1]Fjärrvärmeproduktion!$S$303</f>
        <v>0</v>
      </c>
      <c r="I20" s="87">
        <f>[1]Fjärrvärmeproduktion!$N$304</f>
        <v>0</v>
      </c>
      <c r="J20" s="87">
        <f>[1]Fjärrvärmeproduktion!$T$302</f>
        <v>0</v>
      </c>
      <c r="K20" s="87">
        <f>[1]Fjärrvärmeproduktion!$U$300</f>
        <v>0</v>
      </c>
      <c r="L20" s="87">
        <f>[1]Fjärrvärmeproduktion!$V$300</f>
        <v>0</v>
      </c>
      <c r="M20" s="87"/>
      <c r="N20" s="87"/>
      <c r="O20" s="87"/>
      <c r="P20" s="87">
        <f t="shared" ref="P20:P23" si="2">SUM(C20:N20)</f>
        <v>151.23499999999999</v>
      </c>
      <c r="Q20" s="2"/>
      <c r="R20" s="2"/>
      <c r="S20" s="2"/>
      <c r="T20" s="2"/>
    </row>
    <row r="21" spans="1:34" ht="16.2" thickBot="1">
      <c r="A21" s="3" t="s">
        <v>20</v>
      </c>
      <c r="B21" s="88">
        <f>[1]Fjärrvärmeproduktion!$N$306</f>
        <v>0</v>
      </c>
      <c r="C21" s="87"/>
      <c r="D21" s="87">
        <f>[1]Fjärrvärmeproduktion!$N$307</f>
        <v>0</v>
      </c>
      <c r="E21" s="87">
        <f>[1]Fjärrvärmeproduktion!$Q$308</f>
        <v>0</v>
      </c>
      <c r="F21" s="87">
        <f>[1]Fjärrvärmeproduktion!$N$309</f>
        <v>0</v>
      </c>
      <c r="G21" s="87">
        <f>[1]Fjärrvärmeproduktion!$R$310</f>
        <v>0</v>
      </c>
      <c r="H21" s="87">
        <f>[1]Fjärrvärmeproduktion!$S$311</f>
        <v>0</v>
      </c>
      <c r="I21" s="87">
        <f>[1]Fjärrvärmeproduktion!$N$312</f>
        <v>0</v>
      </c>
      <c r="J21" s="87">
        <f>[1]Fjärrvärmeproduktion!$T$310</f>
        <v>0</v>
      </c>
      <c r="K21" s="87">
        <f>[1]Fjärrvärmeproduktion!$U$308</f>
        <v>0</v>
      </c>
      <c r="L21" s="87">
        <f>[1]Fjärrvärmeproduktion!$V$308</f>
        <v>0</v>
      </c>
      <c r="M21" s="87"/>
      <c r="N21" s="87"/>
      <c r="O21" s="87"/>
      <c r="P21" s="87">
        <f t="shared" si="2"/>
        <v>0</v>
      </c>
      <c r="Q21" s="2"/>
      <c r="R21" s="34"/>
      <c r="S21" s="34"/>
      <c r="T21" s="34"/>
    </row>
    <row r="22" spans="1:34" ht="15.6">
      <c r="A22" s="3" t="s">
        <v>21</v>
      </c>
      <c r="B22" s="88">
        <f>[1]Fjärrvärmeproduktion!$N$314</f>
        <v>146260</v>
      </c>
      <c r="C22" s="87"/>
      <c r="D22" s="87">
        <f>[1]Fjärrvärmeproduktion!$N$315</f>
        <v>0</v>
      </c>
      <c r="E22" s="87">
        <f>[1]Fjärrvärmeproduktion!$Q$316</f>
        <v>0</v>
      </c>
      <c r="F22" s="87">
        <f>[1]Fjärrvärmeproduktion!$N$317</f>
        <v>0</v>
      </c>
      <c r="G22" s="87">
        <f>[1]Fjärrvärmeproduktion!$R$318</f>
        <v>0</v>
      </c>
      <c r="H22" s="87">
        <f>[1]Fjärrvärmeproduktion!$S$319</f>
        <v>0</v>
      </c>
      <c r="I22" s="87">
        <f>[1]Fjärrvärmeproduktion!$N$320</f>
        <v>0</v>
      </c>
      <c r="J22" s="87">
        <f>[1]Fjärrvärmeproduktion!$T$318</f>
        <v>0</v>
      </c>
      <c r="K22" s="87">
        <f>[1]Fjärrvärmeproduktion!$U$316</f>
        <v>0</v>
      </c>
      <c r="L22" s="87">
        <f>[1]Fjärrvärmeproduktion!$V$316</f>
        <v>0</v>
      </c>
      <c r="M22" s="87"/>
      <c r="N22" s="87"/>
      <c r="O22" s="87"/>
      <c r="P22" s="87">
        <f t="shared" si="2"/>
        <v>0</v>
      </c>
      <c r="Q22" s="29"/>
      <c r="R22" s="40" t="s">
        <v>23</v>
      </c>
      <c r="S22" s="83" t="str">
        <f>ROUND(P43/1000,0) &amp;" GWh"</f>
        <v>6198 GWh</v>
      </c>
      <c r="T22" s="35"/>
      <c r="U22" s="33"/>
    </row>
    <row r="23" spans="1:34" ht="15.6">
      <c r="A23" s="3" t="s">
        <v>22</v>
      </c>
      <c r="B23" s="88">
        <v>0</v>
      </c>
      <c r="C23" s="87"/>
      <c r="D23" s="87">
        <f>[1]Fjärrvärmeproduktion!$N$323</f>
        <v>0</v>
      </c>
      <c r="E23" s="87">
        <f>[1]Fjärrvärmeproduktion!$Q$324</f>
        <v>0</v>
      </c>
      <c r="F23" s="87">
        <f>[1]Fjärrvärmeproduktion!$N$325</f>
        <v>0</v>
      </c>
      <c r="G23" s="87">
        <f>[1]Fjärrvärmeproduktion!$R$326</f>
        <v>0</v>
      </c>
      <c r="H23" s="87">
        <f>[1]Fjärrvärmeproduktion!$S$327</f>
        <v>0</v>
      </c>
      <c r="I23" s="87">
        <f>[1]Fjärrvärmeproduktion!$N$328</f>
        <v>0</v>
      </c>
      <c r="J23" s="87">
        <f>[1]Fjärrvärmeproduktion!$T$326</f>
        <v>0</v>
      </c>
      <c r="K23" s="87">
        <f>[1]Fjärrvärmeproduktion!$U$324</f>
        <v>0</v>
      </c>
      <c r="L23" s="87">
        <f>[1]Fjärrvärmeproduktion!$V$324</f>
        <v>0</v>
      </c>
      <c r="M23" s="87"/>
      <c r="N23" s="87"/>
      <c r="O23" s="87"/>
      <c r="P23" s="87">
        <f t="shared" si="2"/>
        <v>0</v>
      </c>
      <c r="Q23" s="29"/>
      <c r="R23" s="38"/>
      <c r="S23" s="2"/>
      <c r="T23" s="36"/>
      <c r="U23" s="33"/>
    </row>
    <row r="24" spans="1:34" ht="15.6">
      <c r="A24" s="3" t="s">
        <v>13</v>
      </c>
      <c r="B24" s="87">
        <f>SUM(B18:B23)</f>
        <v>190371</v>
      </c>
      <c r="C24" s="87">
        <f t="shared" ref="C24:O24" si="3">SUM(C18:C23)</f>
        <v>151.23499999999999</v>
      </c>
      <c r="D24" s="87">
        <f t="shared" si="3"/>
        <v>0</v>
      </c>
      <c r="E24" s="87">
        <f t="shared" si="3"/>
        <v>0</v>
      </c>
      <c r="F24" s="87">
        <f t="shared" si="3"/>
        <v>0</v>
      </c>
      <c r="G24" s="87">
        <f t="shared" si="3"/>
        <v>1511</v>
      </c>
      <c r="H24" s="87">
        <f t="shared" si="3"/>
        <v>38459</v>
      </c>
      <c r="I24" s="87">
        <f t="shared" si="3"/>
        <v>3696</v>
      </c>
      <c r="J24" s="87">
        <f t="shared" si="3"/>
        <v>0</v>
      </c>
      <c r="K24" s="87">
        <f t="shared" si="3"/>
        <v>0</v>
      </c>
      <c r="L24" s="87">
        <f t="shared" si="3"/>
        <v>0</v>
      </c>
      <c r="M24" s="87">
        <f t="shared" si="3"/>
        <v>0</v>
      </c>
      <c r="N24" s="87">
        <f t="shared" si="3"/>
        <v>0</v>
      </c>
      <c r="O24" s="87">
        <f t="shared" si="3"/>
        <v>0</v>
      </c>
      <c r="P24" s="87">
        <f>SUM(C24:N24)</f>
        <v>43817.235000000001</v>
      </c>
      <c r="Q24" s="29"/>
      <c r="R24" s="38"/>
      <c r="S24" s="2" t="s">
        <v>24</v>
      </c>
      <c r="T24" s="36" t="s">
        <v>25</v>
      </c>
      <c r="U24" s="33"/>
    </row>
    <row r="25" spans="1:34" ht="15.6">
      <c r="B25" s="87"/>
      <c r="C25" s="87"/>
      <c r="D25" s="87"/>
      <c r="E25" s="87"/>
      <c r="F25" s="87"/>
      <c r="G25" s="87"/>
      <c r="H25" s="87"/>
      <c r="I25" s="87"/>
      <c r="J25" s="87"/>
      <c r="K25" s="87"/>
      <c r="L25" s="87"/>
      <c r="M25" s="87"/>
      <c r="N25" s="87"/>
      <c r="O25" s="87"/>
      <c r="P25" s="87"/>
      <c r="Q25" s="29"/>
      <c r="R25" s="80" t="str">
        <f>C30</f>
        <v>El</v>
      </c>
      <c r="S25" s="57" t="str">
        <f>ROUND((C43+M43)/1000,0) &amp;" GWh"</f>
        <v>701 GWh</v>
      </c>
      <c r="T25" s="39">
        <f>C$44</f>
        <v>0.11312747183811296</v>
      </c>
      <c r="U25" s="33"/>
    </row>
    <row r="26" spans="1:34" ht="15.6">
      <c r="B26" s="88"/>
      <c r="C26" s="87"/>
      <c r="D26" s="87"/>
      <c r="E26" s="87"/>
      <c r="F26" s="87"/>
      <c r="G26" s="87"/>
      <c r="H26" s="87"/>
      <c r="I26" s="87"/>
      <c r="J26" s="87"/>
      <c r="K26" s="87"/>
      <c r="L26" s="87"/>
      <c r="M26" s="87"/>
      <c r="N26" s="87"/>
      <c r="O26" s="87"/>
      <c r="P26" s="87"/>
      <c r="Q26" s="29"/>
      <c r="R26" s="81" t="str">
        <f>D30</f>
        <v>Oljeprodukter</v>
      </c>
      <c r="S26" s="57" t="str">
        <f>ROUND(D43/1000,0) &amp;" GWh"</f>
        <v>532 GWh</v>
      </c>
      <c r="T26" s="39">
        <f>D$44</f>
        <v>8.591068167975556E-2</v>
      </c>
      <c r="U26" s="33"/>
    </row>
    <row r="27" spans="1:34" ht="15.6">
      <c r="B27" s="85"/>
      <c r="C27" s="85"/>
      <c r="D27" s="85"/>
      <c r="E27" s="85"/>
      <c r="F27" s="85"/>
      <c r="G27" s="85"/>
      <c r="H27" s="85"/>
      <c r="I27" s="85"/>
      <c r="J27" s="85"/>
      <c r="K27" s="85"/>
      <c r="L27" s="85"/>
      <c r="M27" s="85"/>
      <c r="N27" s="85"/>
      <c r="O27" s="85"/>
      <c r="P27" s="85"/>
      <c r="Q27" s="29"/>
      <c r="R27" s="81" t="str">
        <f>E30</f>
        <v>Kol och koks</v>
      </c>
      <c r="S27" s="57" t="str">
        <f>ROUND(E43/1000,0) &amp;" GWh"</f>
        <v>0 GWh</v>
      </c>
      <c r="T27" s="39">
        <f>E$44</f>
        <v>0</v>
      </c>
      <c r="U27" s="33"/>
    </row>
    <row r="28" spans="1:34" ht="18">
      <c r="A28" s="1" t="s">
        <v>26</v>
      </c>
      <c r="B28" s="113"/>
      <c r="C28" s="85"/>
      <c r="D28" s="113"/>
      <c r="E28" s="113"/>
      <c r="F28" s="113"/>
      <c r="G28" s="113"/>
      <c r="H28" s="113"/>
      <c r="I28" s="85"/>
      <c r="J28" s="85"/>
      <c r="K28" s="85"/>
      <c r="L28" s="85"/>
      <c r="M28" s="85"/>
      <c r="N28" s="85"/>
      <c r="O28" s="85"/>
      <c r="P28" s="85"/>
      <c r="Q28" s="29"/>
      <c r="R28" s="81" t="str">
        <f>F30</f>
        <v>Gasol/naturgas</v>
      </c>
      <c r="S28" s="57" t="str">
        <f>ROUND(F43/1000,0) &amp;" GWh"</f>
        <v>21 GWh</v>
      </c>
      <c r="T28" s="39">
        <f>F$44</f>
        <v>3.3518696646288189E-3</v>
      </c>
      <c r="U28" s="33"/>
    </row>
    <row r="29" spans="1:34" ht="15.6">
      <c r="A29" s="75" t="str">
        <f>A2</f>
        <v>1383 Varberg</v>
      </c>
      <c r="B29" s="85"/>
      <c r="C29" s="85"/>
      <c r="D29" s="85"/>
      <c r="E29" s="85"/>
      <c r="F29" s="85"/>
      <c r="G29" s="85"/>
      <c r="H29" s="85"/>
      <c r="I29" s="85"/>
      <c r="J29" s="85"/>
      <c r="K29" s="85"/>
      <c r="L29" s="85"/>
      <c r="M29" s="85"/>
      <c r="N29" s="85"/>
      <c r="O29" s="85"/>
      <c r="P29" s="85"/>
      <c r="Q29" s="29"/>
      <c r="R29" s="81" t="str">
        <f>G30</f>
        <v>Bioolja / Biodrivmedel</v>
      </c>
      <c r="S29" s="57" t="str">
        <f>ROUND(G43/1000,0) &amp;" GWh"</f>
        <v>123 GWh</v>
      </c>
      <c r="T29" s="39">
        <f>G$44</f>
        <v>1.9879258985887809E-2</v>
      </c>
      <c r="U29" s="33"/>
    </row>
    <row r="30" spans="1:34" ht="28.8">
      <c r="A30" s="4">
        <v>2020</v>
      </c>
      <c r="B30" s="115" t="s">
        <v>64</v>
      </c>
      <c r="C30" s="119" t="s">
        <v>8</v>
      </c>
      <c r="D30" s="114" t="s">
        <v>30</v>
      </c>
      <c r="E30" s="114" t="s">
        <v>2</v>
      </c>
      <c r="F30" s="116" t="s">
        <v>3</v>
      </c>
      <c r="G30" s="114" t="s">
        <v>90</v>
      </c>
      <c r="H30" s="114" t="s">
        <v>50</v>
      </c>
      <c r="I30" s="116" t="s">
        <v>5</v>
      </c>
      <c r="J30" s="114" t="s">
        <v>4</v>
      </c>
      <c r="K30" s="114" t="s">
        <v>6</v>
      </c>
      <c r="L30" s="114" t="s">
        <v>7</v>
      </c>
      <c r="M30" s="114" t="s">
        <v>62</v>
      </c>
      <c r="N30" s="116" t="s">
        <v>104</v>
      </c>
      <c r="O30" s="116" t="s">
        <v>95</v>
      </c>
      <c r="P30" s="117" t="s">
        <v>27</v>
      </c>
      <c r="Q30" s="156" t="s">
        <v>101</v>
      </c>
      <c r="R30" s="80" t="str">
        <f>H30</f>
        <v>Biobränslen</v>
      </c>
      <c r="S30" s="57" t="str">
        <f>ROUND(H43/1000,0) &amp;" GWh"</f>
        <v>672 GWh</v>
      </c>
      <c r="T30" s="39">
        <f>H$44</f>
        <v>0.10843817433718028</v>
      </c>
      <c r="U30" s="33"/>
    </row>
    <row r="31" spans="1:34" s="27" customFormat="1">
      <c r="A31" s="24"/>
      <c r="B31" s="109" t="s">
        <v>59</v>
      </c>
      <c r="C31" s="120" t="s">
        <v>58</v>
      </c>
      <c r="D31" s="109" t="s">
        <v>53</v>
      </c>
      <c r="E31" s="110"/>
      <c r="F31" s="109" t="s">
        <v>55</v>
      </c>
      <c r="G31" s="109" t="s">
        <v>74</v>
      </c>
      <c r="H31" s="109" t="s">
        <v>63</v>
      </c>
      <c r="I31" s="109" t="s">
        <v>56</v>
      </c>
      <c r="J31" s="110"/>
      <c r="K31" s="110"/>
      <c r="L31" s="110"/>
      <c r="M31" s="110"/>
      <c r="N31" s="111"/>
      <c r="O31" s="111"/>
      <c r="P31" s="112" t="s">
        <v>61</v>
      </c>
      <c r="Q31" s="157"/>
      <c r="R31" s="80" t="str">
        <f>I30</f>
        <v>Biogas</v>
      </c>
      <c r="S31" s="57" t="str">
        <f>ROUND(I43/1000,0) &amp;" GWh"</f>
        <v>8 GWh</v>
      </c>
      <c r="T31" s="39">
        <f>I$44</f>
        <v>1.3551869916647466E-3</v>
      </c>
      <c r="U31" s="32"/>
      <c r="AG31" s="28"/>
      <c r="AH31" s="28"/>
    </row>
    <row r="32" spans="1:34">
      <c r="A32" s="3" t="s">
        <v>28</v>
      </c>
      <c r="B32" s="85">
        <f>[1]Slutanvändning!$N$413</f>
        <v>0</v>
      </c>
      <c r="C32" s="85">
        <f>[1]Slutanvändning!$N$414</f>
        <v>32147</v>
      </c>
      <c r="D32" s="85">
        <f>[1]Slutanvändning!$N$407</f>
        <v>20524</v>
      </c>
      <c r="E32" s="85">
        <f>[1]Slutanvändning!$Q$408</f>
        <v>0</v>
      </c>
      <c r="F32" s="85">
        <f>[1]Slutanvändning!$N$409</f>
        <v>0</v>
      </c>
      <c r="G32" s="85">
        <f>[1]Slutanvändning!$R$410</f>
        <v>4519</v>
      </c>
      <c r="H32" s="85">
        <f>[1]Slutanvändning!$N$411</f>
        <v>0</v>
      </c>
      <c r="I32" s="85">
        <f>[1]Slutanvändning!$N$412</f>
        <v>0</v>
      </c>
      <c r="J32" s="85">
        <v>0</v>
      </c>
      <c r="K32" s="85">
        <f>[1]Slutanvändning!$U$408</f>
        <v>0</v>
      </c>
      <c r="L32" s="85">
        <f>[1]Slutanvändning!$V$408</f>
        <v>0</v>
      </c>
      <c r="M32" s="85">
        <v>0</v>
      </c>
      <c r="N32" s="85">
        <f>[1]Slutanvändning!$X$410</f>
        <v>0</v>
      </c>
      <c r="O32" s="85"/>
      <c r="P32" s="85">
        <f>SUM(B32:O32)</f>
        <v>57190</v>
      </c>
      <c r="Q32" s="158">
        <v>57</v>
      </c>
      <c r="R32" s="81" t="str">
        <f>J30</f>
        <v>Avlutar</v>
      </c>
      <c r="S32" s="57" t="str">
        <f>ROUND(J43/1000,0) &amp;" GWh"</f>
        <v>3977 GWh</v>
      </c>
      <c r="T32" s="39">
        <f>J$44</f>
        <v>0.64166217624882538</v>
      </c>
      <c r="U32" s="33"/>
    </row>
    <row r="33" spans="1:47">
      <c r="A33" s="3" t="s">
        <v>31</v>
      </c>
      <c r="B33" s="85">
        <f>[1]Slutanvändning!$N$422</f>
        <v>7190</v>
      </c>
      <c r="C33" s="85">
        <f>[1]Slutanvändning!$N$423-C6</f>
        <v>104429</v>
      </c>
      <c r="D33" s="85">
        <f>[1]Slutanvändning!$N$416+[1]Elproduktion!$N$203</f>
        <v>25241</v>
      </c>
      <c r="E33" s="85">
        <f>[1]Slutanvändning!$Q$417</f>
        <v>0</v>
      </c>
      <c r="F33" s="85">
        <f>[1]Slutanvändning!$N$418</f>
        <v>6961</v>
      </c>
      <c r="G33" s="86">
        <v>0</v>
      </c>
      <c r="H33" s="85">
        <f>[1]Slutanvändning!$N$420+[1]Elproduktion!$N$207</f>
        <v>581039</v>
      </c>
      <c r="I33" s="196">
        <f>[1]Slutanvändning!$N$421</f>
        <v>0</v>
      </c>
      <c r="J33" s="191">
        <f>[1]Slutanvändning!$T$419+[1]Elproduktion!$T$206</f>
        <v>3976839.8884000005</v>
      </c>
      <c r="K33" s="85">
        <f>[1]Slutanvändning!$U$417</f>
        <v>0</v>
      </c>
      <c r="L33" s="85">
        <f>[1]Slutanvändning!$V$417</f>
        <v>0</v>
      </c>
      <c r="M33" s="86">
        <v>0</v>
      </c>
      <c r="N33" s="191">
        <f>[1]Slutanvändning!$X$419+[1]Elproduktion!$X$206</f>
        <v>106829.34210000001</v>
      </c>
      <c r="O33" s="190">
        <f>[1]Slutanvändning!$W$419+[1]Elproduktion!$Y$206</f>
        <v>56016.760999999999</v>
      </c>
      <c r="P33" s="190">
        <f>SUM(B33:O33)</f>
        <v>4864545.9915000005</v>
      </c>
      <c r="Q33" s="160">
        <v>4865</v>
      </c>
      <c r="R33" s="80" t="str">
        <f>K30</f>
        <v>Torv</v>
      </c>
      <c r="S33" s="57" t="str">
        <f>ROUND(K43/1000,0) &amp;" GWh"</f>
        <v>0 GWh</v>
      </c>
      <c r="T33" s="39">
        <f>K$44</f>
        <v>0</v>
      </c>
      <c r="U33" s="33"/>
    </row>
    <row r="34" spans="1:47" ht="15.6">
      <c r="A34" s="3" t="s">
        <v>32</v>
      </c>
      <c r="B34" s="85">
        <f>[1]Slutanvändning!$N$431</f>
        <v>28074</v>
      </c>
      <c r="C34" s="85">
        <f>[1]Slutanvändning!$N$432</f>
        <v>62656</v>
      </c>
      <c r="D34" s="85">
        <f>[1]Slutanvändning!$N$425</f>
        <v>477</v>
      </c>
      <c r="E34" s="85">
        <f>[1]Slutanvändning!$Q$426</f>
        <v>0</v>
      </c>
      <c r="F34" s="85">
        <f>[1]Slutanvändning!$N$427</f>
        <v>0</v>
      </c>
      <c r="G34" s="85">
        <f>[1]Slutanvändning!$N$428</f>
        <v>0</v>
      </c>
      <c r="H34" s="85">
        <f>[1]Slutanvändning!$N$429</f>
        <v>0</v>
      </c>
      <c r="I34" s="85">
        <f>[1]Slutanvändning!$N$430</f>
        <v>0</v>
      </c>
      <c r="J34" s="85">
        <v>0</v>
      </c>
      <c r="K34" s="85">
        <f>[1]Slutanvändning!$U$426</f>
        <v>0</v>
      </c>
      <c r="L34" s="85">
        <f>[1]Slutanvändning!$V$426</f>
        <v>0</v>
      </c>
      <c r="M34" s="85">
        <v>0</v>
      </c>
      <c r="N34" s="85">
        <f>[1]Slutanvändning!$X$428</f>
        <v>0</v>
      </c>
      <c r="O34" s="85"/>
      <c r="P34" s="85">
        <f t="shared" ref="P34:P39" si="4">SUM(B34:O34)</f>
        <v>91207</v>
      </c>
      <c r="Q34" s="158">
        <v>91</v>
      </c>
      <c r="R34" s="81" t="str">
        <f>L30</f>
        <v>Avfall</v>
      </c>
      <c r="S34" s="57" t="str">
        <f>ROUND(L43/1000,0) &amp;" GWh"</f>
        <v>0 GWh</v>
      </c>
      <c r="T34" s="39">
        <f>L$44</f>
        <v>0</v>
      </c>
      <c r="U34" s="33"/>
      <c r="V34" s="6"/>
      <c r="W34" s="55"/>
    </row>
    <row r="35" spans="1:47">
      <c r="A35" s="3" t="s">
        <v>33</v>
      </c>
      <c r="B35" s="85">
        <f>[1]Slutanvändning!$N$440</f>
        <v>0</v>
      </c>
      <c r="C35" s="196">
        <f>[1]Slutanvändning!$N$441</f>
        <v>33347</v>
      </c>
      <c r="D35" s="85">
        <f>[1]Slutanvändning!$N$434</f>
        <v>478964</v>
      </c>
      <c r="E35" s="85">
        <f>[1]Slutanvändning!$Q$435</f>
        <v>0</v>
      </c>
      <c r="F35" s="85">
        <f>[1]Slutanvändning!$N$436</f>
        <v>0</v>
      </c>
      <c r="G35" s="85">
        <f>[1]Slutanvändning!$N$437</f>
        <v>117176</v>
      </c>
      <c r="H35" s="85">
        <f>[1]Slutanvändning!$N$438</f>
        <v>0</v>
      </c>
      <c r="I35" s="85">
        <f>[1]Slutanvändning!$N$439</f>
        <v>0</v>
      </c>
      <c r="J35" s="85">
        <v>0</v>
      </c>
      <c r="K35" s="85">
        <f>[1]Slutanvändning!$U$435</f>
        <v>0</v>
      </c>
      <c r="L35" s="85">
        <f>[1]Slutanvändning!$V$435</f>
        <v>0</v>
      </c>
      <c r="M35" s="85">
        <v>0</v>
      </c>
      <c r="N35" s="85">
        <f>[1]Slutanvändning!$X$437</f>
        <v>0</v>
      </c>
      <c r="O35" s="85"/>
      <c r="P35" s="196">
        <f>SUM(B35:O35)</f>
        <v>629487</v>
      </c>
      <c r="Q35" s="158">
        <v>629</v>
      </c>
      <c r="R35" s="80" t="str">
        <f>M30</f>
        <v>Övrigt</v>
      </c>
      <c r="S35" s="57" t="str">
        <f>ROUND(M43/1000,0) &amp;" GWh"</f>
        <v>0 GWh</v>
      </c>
      <c r="T35" s="39">
        <f>M$44</f>
        <v>0</v>
      </c>
      <c r="U35" s="33"/>
    </row>
    <row r="36" spans="1:47">
      <c r="A36" s="3" t="s">
        <v>34</v>
      </c>
      <c r="B36" s="85">
        <f>[1]Slutanvändning!$N$449</f>
        <v>30970</v>
      </c>
      <c r="C36" s="85">
        <f>[1]Slutanvändning!$N$450</f>
        <v>167958</v>
      </c>
      <c r="D36" s="85">
        <f>[1]Slutanvändning!$N$443</f>
        <v>1040</v>
      </c>
      <c r="E36" s="85">
        <f>[1]Slutanvändning!$Q$444</f>
        <v>0</v>
      </c>
      <c r="F36" s="85">
        <f>[1]Slutanvändning!$N$445</f>
        <v>0</v>
      </c>
      <c r="G36" s="85">
        <f>[1]Slutanvändning!$N$446</f>
        <v>0</v>
      </c>
      <c r="H36" s="85">
        <f>[1]Slutanvändning!$N$447</f>
        <v>0</v>
      </c>
      <c r="I36" s="85">
        <f>[1]Slutanvändning!$N$448</f>
        <v>0</v>
      </c>
      <c r="J36" s="85">
        <v>0</v>
      </c>
      <c r="K36" s="85">
        <f>[1]Slutanvändning!$U$444</f>
        <v>0</v>
      </c>
      <c r="L36" s="85">
        <f>[1]Slutanvändning!$V$444</f>
        <v>0</v>
      </c>
      <c r="M36" s="85">
        <v>0</v>
      </c>
      <c r="N36" s="85">
        <f>[1]Slutanvändning!$X$446</f>
        <v>0</v>
      </c>
      <c r="O36" s="85"/>
      <c r="P36" s="85">
        <f t="shared" si="4"/>
        <v>199968</v>
      </c>
      <c r="Q36" s="158">
        <v>200</v>
      </c>
      <c r="R36" s="80" t="str">
        <f>N30</f>
        <v>Tall- och beckolja</v>
      </c>
      <c r="S36" s="57" t="str">
        <f>ROUND(N43/1000,0) &amp;" GWh"</f>
        <v>107 GWh</v>
      </c>
      <c r="T36" s="39">
        <f>N$44</f>
        <v>1.7236889103598104E-2</v>
      </c>
      <c r="U36" s="33"/>
    </row>
    <row r="37" spans="1:47">
      <c r="A37" s="3" t="s">
        <v>35</v>
      </c>
      <c r="B37" s="85">
        <f>[1]Slutanvändning!$N$458</f>
        <v>19166</v>
      </c>
      <c r="C37" s="85">
        <f>[1]Slutanvändning!$N$459</f>
        <v>179606</v>
      </c>
      <c r="D37" s="85">
        <f>[1]Slutanvändning!$N$452</f>
        <v>291</v>
      </c>
      <c r="E37" s="85">
        <f>[1]Slutanvändning!$Q$453</f>
        <v>0</v>
      </c>
      <c r="F37" s="197">
        <f>[1]Slutanvändning!$N$454+'[1]Gas hushåll'!$C$11</f>
        <v>790.76</v>
      </c>
      <c r="G37" s="85">
        <f>[1]Slutanvändning!$N$455</f>
        <v>0</v>
      </c>
      <c r="H37" s="85">
        <f>[1]Slutanvändning!$N$456</f>
        <v>52571</v>
      </c>
      <c r="I37" s="197">
        <f>[1]Slutanvändning!$N$457+'[1]Gas hushåll'!$H$11</f>
        <v>269.24</v>
      </c>
      <c r="J37" s="85">
        <v>0</v>
      </c>
      <c r="K37" s="85">
        <f>[1]Slutanvändning!$U$453</f>
        <v>0</v>
      </c>
      <c r="L37" s="85">
        <f>[1]Slutanvändning!$V$453</f>
        <v>0</v>
      </c>
      <c r="M37" s="85">
        <v>0</v>
      </c>
      <c r="N37" s="85">
        <f>[1]Slutanvändning!$X$455</f>
        <v>0</v>
      </c>
      <c r="O37" s="85"/>
      <c r="P37" s="197">
        <f>SUM(B37:O37)</f>
        <v>252694</v>
      </c>
      <c r="Q37" s="204" t="s">
        <v>114</v>
      </c>
      <c r="R37" s="81" t="str">
        <f>O30</f>
        <v>Metanol</v>
      </c>
      <c r="S37" s="57" t="str">
        <f>ROUND(O43/1000,0) &amp;" GWh"</f>
        <v>56 GWh</v>
      </c>
      <c r="T37" s="39">
        <f>O$44</f>
        <v>9.0382911503464093E-3</v>
      </c>
      <c r="U37" s="33"/>
    </row>
    <row r="38" spans="1:47">
      <c r="A38" s="3" t="s">
        <v>36</v>
      </c>
      <c r="B38" s="85">
        <f>[1]Slutanvändning!$N$467</f>
        <v>68552</v>
      </c>
      <c r="C38" s="85">
        <f>[1]Slutanvändning!$N$468</f>
        <v>41543</v>
      </c>
      <c r="D38" s="85">
        <f>[1]Slutanvändning!$N$461</f>
        <v>20</v>
      </c>
      <c r="E38" s="85">
        <f>[1]Slutanvändning!$Q$462</f>
        <v>0</v>
      </c>
      <c r="F38" s="197">
        <f>[1]Slutanvändning!$N$463+'[1]Gas hushåll'!$D$11</f>
        <v>13022.175999999999</v>
      </c>
      <c r="G38" s="85">
        <f>[1]Slutanvändning!$N$464</f>
        <v>0</v>
      </c>
      <c r="H38" s="85">
        <f>[1]Slutanvändning!$N$465</f>
        <v>0</v>
      </c>
      <c r="I38" s="197">
        <f>[1]Slutanvändning!$N$466+'[1]Gas hushåll'!$I$11</f>
        <v>4433.8239999999996</v>
      </c>
      <c r="J38" s="85">
        <v>0</v>
      </c>
      <c r="K38" s="85">
        <f>[1]Slutanvändning!$U$462</f>
        <v>0</v>
      </c>
      <c r="L38" s="85">
        <f>[1]Slutanvändning!$V$462</f>
        <v>0</v>
      </c>
      <c r="M38" s="85">
        <v>0</v>
      </c>
      <c r="N38" s="85">
        <f>[1]Slutanvändning!$X$464</f>
        <v>0</v>
      </c>
      <c r="O38" s="85"/>
      <c r="P38" s="197">
        <f t="shared" si="4"/>
        <v>127571</v>
      </c>
      <c r="Q38" s="204" t="s">
        <v>114</v>
      </c>
      <c r="R38" s="41"/>
      <c r="S38" s="27"/>
      <c r="T38" s="37"/>
      <c r="U38" s="33"/>
    </row>
    <row r="39" spans="1:47">
      <c r="A39" s="3" t="s">
        <v>37</v>
      </c>
      <c r="B39" s="85">
        <f>[1]Slutanvändning!$N$476</f>
        <v>0</v>
      </c>
      <c r="C39" s="85">
        <f>[1]Slutanvändning!$N$477</f>
        <v>27359</v>
      </c>
      <c r="D39" s="85">
        <f>[1]Slutanvändning!$N$470</f>
        <v>0</v>
      </c>
      <c r="E39" s="85">
        <f>[1]Slutanvändning!$Q$471</f>
        <v>0</v>
      </c>
      <c r="F39" s="85">
        <f>[1]Slutanvändning!$N$472</f>
        <v>0</v>
      </c>
      <c r="G39" s="85">
        <f>[1]Slutanvändning!$N$473</f>
        <v>0</v>
      </c>
      <c r="H39" s="85">
        <f>[1]Slutanvändning!$N$474</f>
        <v>0</v>
      </c>
      <c r="I39" s="85">
        <f>[1]Slutanvändning!$N$475</f>
        <v>0</v>
      </c>
      <c r="J39" s="85">
        <v>0</v>
      </c>
      <c r="K39" s="85">
        <f>[1]Slutanvändning!$U$471</f>
        <v>0</v>
      </c>
      <c r="L39" s="85">
        <f>[1]Slutanvändning!$V$471</f>
        <v>0</v>
      </c>
      <c r="M39" s="85">
        <v>0</v>
      </c>
      <c r="N39" s="85">
        <f>[1]Slutanvändning!$X$473</f>
        <v>0</v>
      </c>
      <c r="O39" s="85"/>
      <c r="P39" s="85">
        <f t="shared" si="4"/>
        <v>27359</v>
      </c>
      <c r="Q39" s="204" t="s">
        <v>114</v>
      </c>
      <c r="R39" s="38"/>
      <c r="S39" s="8"/>
      <c r="T39" s="60"/>
    </row>
    <row r="40" spans="1:47">
      <c r="A40" s="3" t="s">
        <v>13</v>
      </c>
      <c r="B40" s="85">
        <f>SUM(B32:B39)</f>
        <v>153952</v>
      </c>
      <c r="C40" s="196">
        <f>SUM(C32:C39)</f>
        <v>649045</v>
      </c>
      <c r="D40" s="85">
        <f>SUM(D32:D39)</f>
        <v>526557</v>
      </c>
      <c r="E40" s="85">
        <f t="shared" ref="E40:O40" si="5">SUM(E32:E39)</f>
        <v>0</v>
      </c>
      <c r="F40" s="197">
        <f>SUM(F32:F39)</f>
        <v>20773.936000000002</v>
      </c>
      <c r="G40" s="85">
        <f>SUM(G32:G39)</f>
        <v>121695</v>
      </c>
      <c r="H40" s="85">
        <f>SUM(H32:H39)</f>
        <v>633610</v>
      </c>
      <c r="I40" s="197">
        <f>SUM(I32:I39)</f>
        <v>4703.0639999999994</v>
      </c>
      <c r="J40" s="190">
        <f t="shared" si="5"/>
        <v>3976839.8884000005</v>
      </c>
      <c r="K40" s="85">
        <f t="shared" si="5"/>
        <v>0</v>
      </c>
      <c r="L40" s="85">
        <f t="shared" si="5"/>
        <v>0</v>
      </c>
      <c r="M40" s="85">
        <f>SUM(M32:M39)</f>
        <v>0</v>
      </c>
      <c r="N40" s="190">
        <f t="shared" si="5"/>
        <v>106829.34210000001</v>
      </c>
      <c r="O40" s="190">
        <f t="shared" si="5"/>
        <v>56016.760999999999</v>
      </c>
      <c r="P40" s="197">
        <f>SUM(B40:O40)</f>
        <v>6250021.9914999995</v>
      </c>
      <c r="Q40" s="158">
        <v>6250</v>
      </c>
      <c r="R40" s="38"/>
      <c r="S40" s="8" t="s">
        <v>24</v>
      </c>
      <c r="T40" s="60" t="s">
        <v>25</v>
      </c>
    </row>
    <row r="41" spans="1:47">
      <c r="B41" s="85"/>
      <c r="C41" s="85"/>
      <c r="D41" s="85"/>
      <c r="E41" s="85"/>
      <c r="F41" s="85"/>
      <c r="G41" s="85"/>
      <c r="H41" s="85"/>
      <c r="I41" s="85"/>
      <c r="J41" s="85"/>
      <c r="K41" s="85"/>
      <c r="L41" s="85"/>
      <c r="M41" s="85"/>
      <c r="N41" s="85"/>
      <c r="O41" s="85"/>
      <c r="P41" s="85"/>
      <c r="Q41" s="62"/>
      <c r="R41" s="38" t="s">
        <v>38</v>
      </c>
      <c r="S41" s="61" t="str">
        <f>ROUND((B46+C46)/1000,0) &amp;" GWh"</f>
        <v>88 GWh</v>
      </c>
      <c r="T41" s="60"/>
    </row>
    <row r="42" spans="1:47">
      <c r="A42" s="43" t="s">
        <v>41</v>
      </c>
      <c r="B42" s="119">
        <f>B39+B38+B37</f>
        <v>87718</v>
      </c>
      <c r="C42" s="119">
        <f>C39+C38+C37</f>
        <v>248508</v>
      </c>
      <c r="D42" s="119">
        <f>D39+D38+D37</f>
        <v>311</v>
      </c>
      <c r="E42" s="119">
        <f t="shared" ref="E42:O42" si="6">E39+E38+E37</f>
        <v>0</v>
      </c>
      <c r="F42" s="195">
        <f t="shared" si="6"/>
        <v>13812.936</v>
      </c>
      <c r="G42" s="119">
        <f t="shared" si="6"/>
        <v>0</v>
      </c>
      <c r="H42" s="119">
        <f t="shared" si="6"/>
        <v>52571</v>
      </c>
      <c r="I42" s="195">
        <f t="shared" si="6"/>
        <v>4703.0639999999994</v>
      </c>
      <c r="J42" s="119">
        <f t="shared" si="6"/>
        <v>0</v>
      </c>
      <c r="K42" s="119">
        <f t="shared" si="6"/>
        <v>0</v>
      </c>
      <c r="L42" s="119">
        <f t="shared" si="6"/>
        <v>0</v>
      </c>
      <c r="M42" s="119">
        <f t="shared" si="6"/>
        <v>0</v>
      </c>
      <c r="N42" s="119">
        <f t="shared" si="6"/>
        <v>0</v>
      </c>
      <c r="O42" s="119">
        <f t="shared" si="6"/>
        <v>0</v>
      </c>
      <c r="P42" s="119">
        <f>P39+P38+P37</f>
        <v>407624</v>
      </c>
      <c r="Q42" s="175">
        <v>408</v>
      </c>
      <c r="R42" s="38" t="s">
        <v>39</v>
      </c>
      <c r="S42" s="9" t="str">
        <f>ROUND(P42/1000,0) &amp;" GWh"</f>
        <v>408 GWh</v>
      </c>
      <c r="T42" s="39">
        <f>P42/P40</f>
        <v>6.5219610515669657E-2</v>
      </c>
    </row>
    <row r="43" spans="1:47">
      <c r="A43" s="44" t="s">
        <v>43</v>
      </c>
      <c r="B43" s="121"/>
      <c r="C43" s="122">
        <f>C40+C24-C7+C46</f>
        <v>701131.9338</v>
      </c>
      <c r="D43" s="122">
        <f t="shared" ref="D43:O43" si="7">D11+D24+D40</f>
        <v>532450</v>
      </c>
      <c r="E43" s="122">
        <f t="shared" si="7"/>
        <v>0</v>
      </c>
      <c r="F43" s="122">
        <f>F11+F24+F40</f>
        <v>20773.936000000002</v>
      </c>
      <c r="G43" s="122">
        <f>G11+G24+G40</f>
        <v>123206</v>
      </c>
      <c r="H43" s="122">
        <f t="shared" si="7"/>
        <v>672069</v>
      </c>
      <c r="I43" s="122">
        <f t="shared" si="7"/>
        <v>8399.0639999999985</v>
      </c>
      <c r="J43" s="122">
        <f t="shared" si="7"/>
        <v>3976839.8884000005</v>
      </c>
      <c r="K43" s="122">
        <f t="shared" si="7"/>
        <v>0</v>
      </c>
      <c r="L43" s="122">
        <f t="shared" si="7"/>
        <v>0</v>
      </c>
      <c r="M43" s="122">
        <f>M24+M40</f>
        <v>0</v>
      </c>
      <c r="N43" s="122">
        <f t="shared" si="7"/>
        <v>106829.34210000001</v>
      </c>
      <c r="O43" s="122">
        <f t="shared" si="7"/>
        <v>56016.760999999999</v>
      </c>
      <c r="P43" s="123">
        <f>SUM(C43:O43)</f>
        <v>6197715.9253000002</v>
      </c>
      <c r="Q43" s="31"/>
      <c r="R43" s="38" t="s">
        <v>40</v>
      </c>
      <c r="S43" s="9" t="str">
        <f>ROUND(P36/1000,0) &amp;" GWh"</f>
        <v>200 GWh</v>
      </c>
      <c r="T43" s="59">
        <f>P36/P40</f>
        <v>3.1994767421931559E-2</v>
      </c>
    </row>
    <row r="44" spans="1:47" ht="15.6">
      <c r="A44" s="44" t="s">
        <v>44</v>
      </c>
      <c r="B44" s="124"/>
      <c r="C44" s="125">
        <f>C43/$P$43</f>
        <v>0.11312747183811296</v>
      </c>
      <c r="D44" s="125">
        <f t="shared" ref="D44:P44" si="8">D43/$P$43</f>
        <v>8.591068167975556E-2</v>
      </c>
      <c r="E44" s="125">
        <f t="shared" si="8"/>
        <v>0</v>
      </c>
      <c r="F44" s="125">
        <f t="shared" si="8"/>
        <v>3.3518696646288189E-3</v>
      </c>
      <c r="G44" s="125">
        <f t="shared" si="8"/>
        <v>1.9879258985887809E-2</v>
      </c>
      <c r="H44" s="125">
        <f t="shared" si="8"/>
        <v>0.10843817433718028</v>
      </c>
      <c r="I44" s="125">
        <f t="shared" si="8"/>
        <v>1.3551869916647466E-3</v>
      </c>
      <c r="J44" s="125">
        <f t="shared" si="8"/>
        <v>0.64166217624882538</v>
      </c>
      <c r="K44" s="125">
        <f t="shared" si="8"/>
        <v>0</v>
      </c>
      <c r="L44" s="125">
        <f t="shared" si="8"/>
        <v>0</v>
      </c>
      <c r="M44" s="125">
        <f>M43/$P$43</f>
        <v>0</v>
      </c>
      <c r="N44" s="125">
        <f t="shared" si="8"/>
        <v>1.7236889103598104E-2</v>
      </c>
      <c r="O44" s="125">
        <f t="shared" si="8"/>
        <v>9.0382911503464093E-3</v>
      </c>
      <c r="P44" s="125">
        <f t="shared" si="8"/>
        <v>1</v>
      </c>
      <c r="Q44" s="31"/>
      <c r="R44" s="38" t="s">
        <v>42</v>
      </c>
      <c r="S44" s="9" t="str">
        <f>ROUND(P34/1000,0) &amp;" GWh"</f>
        <v>91 GWh</v>
      </c>
      <c r="T44" s="39">
        <f>P34/P40</f>
        <v>1.4593068652244919E-2</v>
      </c>
      <c r="U44" s="33"/>
    </row>
    <row r="45" spans="1:47" ht="15.6">
      <c r="A45" s="45"/>
      <c r="B45" s="126"/>
      <c r="C45" s="119"/>
      <c r="D45" s="119"/>
      <c r="E45" s="119"/>
      <c r="F45" s="115"/>
      <c r="G45" s="119"/>
      <c r="H45" s="119"/>
      <c r="I45" s="115"/>
      <c r="J45" s="119"/>
      <c r="K45" s="119"/>
      <c r="L45" s="119"/>
      <c r="M45" s="119"/>
      <c r="N45" s="115"/>
      <c r="O45" s="115"/>
      <c r="P45" s="115"/>
      <c r="Q45" s="31"/>
      <c r="R45" s="38" t="s">
        <v>29</v>
      </c>
      <c r="S45" s="9" t="str">
        <f>ROUND(P32/1000,0) &amp;" GWh"</f>
        <v>57 GWh</v>
      </c>
      <c r="T45" s="39">
        <f>P32/P40</f>
        <v>9.1503678031498344E-3</v>
      </c>
      <c r="U45" s="33"/>
    </row>
    <row r="46" spans="1:47">
      <c r="A46" s="45" t="s">
        <v>47</v>
      </c>
      <c r="B46" s="122">
        <f>B24-B40</f>
        <v>36419</v>
      </c>
      <c r="C46" s="122">
        <f>(C40+C24)*0.08</f>
        <v>51935.698799999998</v>
      </c>
      <c r="D46" s="115"/>
      <c r="E46" s="119"/>
      <c r="F46" s="115"/>
      <c r="G46" s="119"/>
      <c r="H46" s="115"/>
      <c r="I46" s="115"/>
      <c r="J46" s="115"/>
      <c r="K46" s="115"/>
      <c r="L46" s="115"/>
      <c r="N46" s="115"/>
      <c r="O46" s="115"/>
      <c r="P46" s="107"/>
      <c r="Q46" s="31"/>
      <c r="R46" s="38" t="s">
        <v>45</v>
      </c>
      <c r="S46" s="9" t="str">
        <f>ROUND(P33/1000,0) &amp;" GWh"</f>
        <v>4865 GWh</v>
      </c>
      <c r="T46" s="59">
        <f>P33/P40</f>
        <v>0.77832461999585922</v>
      </c>
      <c r="U46" s="33"/>
    </row>
    <row r="47" spans="1:47">
      <c r="A47" s="45" t="s">
        <v>49</v>
      </c>
      <c r="B47" s="127">
        <f>B46/B24</f>
        <v>0.19130539840626987</v>
      </c>
      <c r="C47" s="127">
        <f>C46/(C40+C24)</f>
        <v>0.08</v>
      </c>
      <c r="D47" s="119"/>
      <c r="E47" s="119"/>
      <c r="F47" s="115"/>
      <c r="G47" s="119"/>
      <c r="H47" s="115"/>
      <c r="I47" s="115"/>
      <c r="J47" s="115"/>
      <c r="K47" s="115"/>
      <c r="L47" s="115"/>
      <c r="M47" s="115"/>
      <c r="N47" s="115"/>
      <c r="O47" s="115"/>
      <c r="P47" s="115"/>
      <c r="Q47" s="31"/>
      <c r="R47" s="38" t="s">
        <v>46</v>
      </c>
      <c r="S47" s="9" t="str">
        <f>ROUND(P35/1000,0) &amp;" GWh"</f>
        <v>629 GWh</v>
      </c>
      <c r="T47" s="59">
        <f>P35/P40</f>
        <v>0.10071756561114495</v>
      </c>
    </row>
    <row r="48" spans="1:47" ht="15" thickBot="1">
      <c r="A48" s="11"/>
      <c r="B48" s="12"/>
      <c r="C48" s="14"/>
      <c r="D48" s="13"/>
      <c r="E48" s="13"/>
      <c r="F48" s="22"/>
      <c r="G48" s="13"/>
      <c r="H48" s="89"/>
      <c r="I48" s="143"/>
      <c r="J48" s="89"/>
      <c r="K48" s="13"/>
      <c r="L48" s="89"/>
      <c r="M48" s="16"/>
      <c r="N48" s="15"/>
      <c r="O48" s="15"/>
      <c r="P48" s="15"/>
      <c r="Q48" s="82"/>
      <c r="R48" s="65" t="s">
        <v>48</v>
      </c>
      <c r="S48" s="140" t="str">
        <f>ROUND(P40/1000,0) &amp;" GWh"</f>
        <v>6250 GWh</v>
      </c>
      <c r="T48" s="66">
        <f>SUM(T42:T47)</f>
        <v>1</v>
      </c>
      <c r="U48" s="14"/>
      <c r="V48" s="14"/>
      <c r="W48" s="14"/>
      <c r="X48" s="14"/>
      <c r="Y48" s="14"/>
      <c r="Z48" s="14"/>
      <c r="AA48" s="14"/>
      <c r="AB48" s="14"/>
      <c r="AC48" s="14"/>
      <c r="AD48" s="14"/>
      <c r="AE48" s="14"/>
      <c r="AF48" s="14"/>
      <c r="AG48" s="11"/>
      <c r="AH48" s="11"/>
      <c r="AI48" s="14"/>
      <c r="AJ48" s="14"/>
      <c r="AK48" s="14"/>
      <c r="AL48" s="14"/>
      <c r="AM48" s="14"/>
      <c r="AN48" s="14"/>
      <c r="AO48" s="14"/>
      <c r="AP48" s="14"/>
      <c r="AQ48" s="14"/>
      <c r="AR48" s="14"/>
      <c r="AS48" s="14"/>
      <c r="AT48" s="14"/>
      <c r="AU48" s="14"/>
    </row>
    <row r="49" spans="1:47">
      <c r="A49" s="172" t="s">
        <v>107</v>
      </c>
      <c r="B49" s="12"/>
      <c r="C49" s="14"/>
      <c r="D49" s="13"/>
      <c r="E49" s="13"/>
      <c r="F49" s="22"/>
      <c r="G49" s="13"/>
      <c r="H49" s="13"/>
      <c r="I49" s="22"/>
      <c r="J49" s="13"/>
      <c r="K49" s="13"/>
      <c r="L49" s="13"/>
      <c r="M49" s="14"/>
      <c r="N49" s="15"/>
      <c r="O49" s="15"/>
      <c r="P49" s="142"/>
      <c r="Q49" s="14"/>
      <c r="R49" s="11"/>
      <c r="S49" s="139"/>
      <c r="T49" s="14"/>
      <c r="U49" s="14"/>
      <c r="V49" s="14"/>
      <c r="W49" s="14"/>
      <c r="X49" s="14"/>
      <c r="Y49" s="14"/>
      <c r="Z49" s="14"/>
      <c r="AA49" s="14"/>
      <c r="AB49" s="14"/>
      <c r="AC49" s="14"/>
      <c r="AD49" s="14"/>
      <c r="AE49" s="14"/>
      <c r="AF49" s="14"/>
      <c r="AG49" s="14"/>
      <c r="AH49" s="11"/>
      <c r="AI49" s="14"/>
      <c r="AJ49" s="14"/>
      <c r="AK49" s="14"/>
      <c r="AL49" s="14"/>
      <c r="AM49" s="14"/>
      <c r="AN49" s="14"/>
      <c r="AO49" s="14"/>
      <c r="AP49" s="14"/>
      <c r="AQ49" s="14"/>
      <c r="AR49" s="14"/>
      <c r="AS49" s="14"/>
      <c r="AT49" s="14"/>
      <c r="AU49" s="14"/>
    </row>
    <row r="50" spans="1:47">
      <c r="B50" s="149"/>
      <c r="C50" s="150">
        <f>C43/1000</f>
        <v>701.13193379999996</v>
      </c>
      <c r="D50" s="150">
        <f t="shared" ref="D50:P50" si="9">D43/1000</f>
        <v>532.45000000000005</v>
      </c>
      <c r="E50" s="150">
        <f t="shared" si="9"/>
        <v>0</v>
      </c>
      <c r="F50" s="150">
        <f t="shared" si="9"/>
        <v>20.773936000000003</v>
      </c>
      <c r="G50" s="150">
        <f t="shared" si="9"/>
        <v>123.206</v>
      </c>
      <c r="H50" s="150">
        <f t="shared" si="9"/>
        <v>672.06899999999996</v>
      </c>
      <c r="I50" s="150">
        <f t="shared" si="9"/>
        <v>8.3990639999999992</v>
      </c>
      <c r="J50" s="150">
        <f t="shared" si="9"/>
        <v>3976.8398884000007</v>
      </c>
      <c r="K50" s="150">
        <f t="shared" si="9"/>
        <v>0</v>
      </c>
      <c r="L50" s="150">
        <f t="shared" si="9"/>
        <v>0</v>
      </c>
      <c r="M50" s="150">
        <f t="shared" si="9"/>
        <v>0</v>
      </c>
      <c r="N50" s="150">
        <f t="shared" si="9"/>
        <v>106.82934210000001</v>
      </c>
      <c r="O50" s="150">
        <f t="shared" si="9"/>
        <v>56.016760999999995</v>
      </c>
      <c r="P50" s="150">
        <f t="shared" si="9"/>
        <v>6197.7159253</v>
      </c>
      <c r="Q50" s="170"/>
      <c r="R50" s="11" t="s">
        <v>92</v>
      </c>
      <c r="U50" s="14"/>
      <c r="V50" s="14"/>
      <c r="W50" s="14"/>
      <c r="X50" s="14"/>
      <c r="Y50" s="14"/>
      <c r="Z50" s="14"/>
      <c r="AA50" s="14"/>
      <c r="AB50" s="14"/>
      <c r="AC50" s="14"/>
      <c r="AD50" s="14"/>
      <c r="AE50" s="14"/>
      <c r="AF50" s="14"/>
      <c r="AG50" s="14"/>
      <c r="AH50" s="11"/>
      <c r="AI50" s="14"/>
      <c r="AJ50" s="14"/>
      <c r="AK50" s="14"/>
      <c r="AL50" s="14"/>
      <c r="AM50" s="14"/>
      <c r="AN50" s="14"/>
      <c r="AO50" s="14"/>
      <c r="AP50" s="14"/>
      <c r="AQ50" s="14"/>
      <c r="AR50" s="14"/>
      <c r="AS50" s="14"/>
      <c r="AT50" s="14"/>
      <c r="AU50" s="14"/>
    </row>
    <row r="51" spans="1:47">
      <c r="A51" s="172" t="s">
        <v>100</v>
      </c>
      <c r="B51" s="151" t="s">
        <v>98</v>
      </c>
      <c r="C51" s="152">
        <v>701</v>
      </c>
      <c r="D51" s="152">
        <v>532</v>
      </c>
      <c r="E51" s="152">
        <v>0</v>
      </c>
      <c r="F51" s="152">
        <v>21</v>
      </c>
      <c r="G51" s="152">
        <v>123</v>
      </c>
      <c r="H51" s="152">
        <v>672</v>
      </c>
      <c r="I51" s="152">
        <v>8</v>
      </c>
      <c r="J51" s="152">
        <v>3977</v>
      </c>
      <c r="K51" s="152">
        <v>0</v>
      </c>
      <c r="L51" s="152">
        <v>0</v>
      </c>
      <c r="M51" s="152">
        <v>0</v>
      </c>
      <c r="N51" s="152">
        <v>107</v>
      </c>
      <c r="O51" s="152">
        <v>56</v>
      </c>
      <c r="P51" s="152">
        <f>SUM(C51:O51)</f>
        <v>6197</v>
      </c>
      <c r="Q51" s="170"/>
      <c r="R51" s="11"/>
      <c r="S51" s="14">
        <f>[1]Elproduktion!$N$203</f>
        <v>10</v>
      </c>
      <c r="T51" s="14" t="s">
        <v>30</v>
      </c>
      <c r="U51" s="14"/>
      <c r="V51" s="14"/>
      <c r="W51" s="14"/>
      <c r="X51" s="14"/>
      <c r="Y51" s="14"/>
      <c r="Z51" s="14"/>
      <c r="AA51" s="14"/>
      <c r="AB51" s="14"/>
      <c r="AC51" s="14"/>
      <c r="AD51" s="14"/>
      <c r="AE51" s="14"/>
      <c r="AF51" s="14"/>
      <c r="AG51" s="14"/>
      <c r="AH51" s="11"/>
      <c r="AI51" s="14"/>
      <c r="AJ51" s="14"/>
      <c r="AK51" s="14"/>
      <c r="AL51" s="14"/>
      <c r="AM51" s="14"/>
      <c r="AN51" s="14"/>
      <c r="AO51" s="14"/>
      <c r="AP51" s="14"/>
      <c r="AQ51" s="14"/>
      <c r="AR51" s="14"/>
      <c r="AS51" s="14"/>
      <c r="AT51" s="14"/>
      <c r="AU51" s="14"/>
    </row>
    <row r="52" spans="1:47">
      <c r="A52" s="155"/>
      <c r="B52" s="199" t="s">
        <v>99</v>
      </c>
      <c r="C52" s="200">
        <f>C51-C50</f>
        <v>-0.13193379999995614</v>
      </c>
      <c r="D52" s="200">
        <f t="shared" ref="D52:O52" si="10">D51-D50</f>
        <v>-0.45000000000004547</v>
      </c>
      <c r="E52" s="200">
        <f t="shared" si="10"/>
        <v>0</v>
      </c>
      <c r="F52" s="200">
        <f t="shared" si="10"/>
        <v>0.22606399999999738</v>
      </c>
      <c r="G52" s="200">
        <f t="shared" si="10"/>
        <v>-0.20600000000000307</v>
      </c>
      <c r="H52" s="200">
        <f t="shared" si="10"/>
        <v>-6.8999999999959982E-2</v>
      </c>
      <c r="I52" s="200">
        <f t="shared" si="10"/>
        <v>-0.3990639999999992</v>
      </c>
      <c r="J52" s="200">
        <f t="shared" si="10"/>
        <v>0.16011159999925439</v>
      </c>
      <c r="K52" s="200">
        <f t="shared" si="10"/>
        <v>0</v>
      </c>
      <c r="L52" s="200">
        <f t="shared" si="10"/>
        <v>0</v>
      </c>
      <c r="M52" s="200">
        <f t="shared" si="10"/>
        <v>0</v>
      </c>
      <c r="N52" s="89">
        <f t="shared" si="10"/>
        <v>0.17065789999999481</v>
      </c>
      <c r="O52" s="89">
        <f t="shared" si="10"/>
        <v>-1.6760999999995363E-2</v>
      </c>
      <c r="P52" s="202">
        <f>P50-P51</f>
        <v>0.71592529999998078</v>
      </c>
      <c r="Q52" s="203" t="s">
        <v>99</v>
      </c>
      <c r="R52" s="11"/>
      <c r="S52" s="14"/>
      <c r="T52" s="146"/>
      <c r="U52" s="146"/>
      <c r="V52" s="14"/>
      <c r="W52" s="14"/>
      <c r="X52" s="14"/>
      <c r="Y52" s="14"/>
      <c r="Z52" s="14"/>
      <c r="AA52" s="14"/>
      <c r="AB52" s="14"/>
      <c r="AC52" s="14"/>
      <c r="AD52" s="14"/>
      <c r="AE52" s="14"/>
      <c r="AF52" s="14"/>
      <c r="AG52" s="14"/>
      <c r="AH52" s="11"/>
      <c r="AI52" s="14"/>
      <c r="AJ52" s="14"/>
      <c r="AK52" s="14"/>
      <c r="AL52" s="14"/>
      <c r="AM52" s="14"/>
      <c r="AN52" s="14"/>
      <c r="AO52" s="14"/>
      <c r="AP52" s="14"/>
      <c r="AQ52" s="14"/>
      <c r="AR52" s="14"/>
      <c r="AS52" s="14"/>
      <c r="AT52" s="14"/>
      <c r="AU52" s="14"/>
    </row>
    <row r="53" spans="1:47" ht="15.6">
      <c r="A53" s="14"/>
      <c r="B53" s="12"/>
      <c r="C53" s="14"/>
      <c r="D53" s="13"/>
      <c r="E53" s="13"/>
      <c r="F53" s="22"/>
      <c r="G53" s="13"/>
      <c r="H53" s="13"/>
      <c r="I53" s="22"/>
      <c r="J53" s="13"/>
      <c r="K53" s="13"/>
      <c r="L53" s="13"/>
      <c r="M53" s="14"/>
      <c r="N53" s="15"/>
      <c r="O53" s="15"/>
      <c r="P53" s="201" t="s">
        <v>113</v>
      </c>
      <c r="Q53" s="14"/>
      <c r="R53" s="11"/>
      <c r="S53" s="147">
        <f>[1]Elproduktion!$S$207</f>
        <v>39216.731400000004</v>
      </c>
      <c r="T53" s="148" t="s">
        <v>50</v>
      </c>
      <c r="U53" s="14"/>
      <c r="V53" s="14"/>
      <c r="W53" s="14"/>
      <c r="X53" s="14"/>
      <c r="Y53" s="14"/>
      <c r="Z53" s="14"/>
      <c r="AA53" s="14"/>
      <c r="AB53" s="14"/>
      <c r="AC53" s="14"/>
      <c r="AD53" s="14"/>
      <c r="AE53" s="14"/>
      <c r="AF53" s="14"/>
      <c r="AG53" s="14"/>
      <c r="AH53" s="11"/>
      <c r="AI53" s="14"/>
      <c r="AJ53" s="14"/>
      <c r="AK53" s="14"/>
      <c r="AL53" s="14"/>
      <c r="AM53" s="14"/>
      <c r="AN53" s="14"/>
      <c r="AO53" s="14"/>
      <c r="AP53" s="14"/>
      <c r="AQ53" s="14"/>
      <c r="AR53" s="14"/>
      <c r="AS53" s="14"/>
      <c r="AT53" s="14"/>
      <c r="AU53" s="14"/>
    </row>
    <row r="54" spans="1:47">
      <c r="A54" s="14"/>
      <c r="B54" s="12"/>
      <c r="C54" s="14"/>
      <c r="D54" s="13"/>
      <c r="E54" s="13"/>
      <c r="F54" s="22"/>
      <c r="G54" s="13"/>
      <c r="H54" s="13"/>
      <c r="I54" s="22"/>
      <c r="J54" s="13"/>
      <c r="K54" s="13"/>
      <c r="L54" s="13"/>
      <c r="M54" s="14"/>
      <c r="N54" s="15"/>
      <c r="O54" s="15"/>
      <c r="P54" s="15"/>
      <c r="Q54" s="14"/>
      <c r="R54" s="11"/>
      <c r="S54" s="14"/>
      <c r="T54" s="14"/>
      <c r="U54" s="14"/>
      <c r="V54" s="14"/>
      <c r="W54" s="14"/>
      <c r="X54" s="14"/>
      <c r="Y54" s="14"/>
      <c r="Z54" s="14"/>
      <c r="AA54" s="14"/>
      <c r="AB54" s="14"/>
      <c r="AC54" s="14"/>
      <c r="AD54" s="14"/>
      <c r="AE54" s="14"/>
      <c r="AF54" s="14"/>
      <c r="AG54" s="14"/>
      <c r="AH54" s="11"/>
      <c r="AI54" s="14"/>
      <c r="AJ54" s="14"/>
      <c r="AK54" s="14"/>
      <c r="AL54" s="14"/>
      <c r="AM54" s="14"/>
      <c r="AN54" s="14"/>
      <c r="AO54" s="14"/>
      <c r="AP54" s="14"/>
      <c r="AQ54" s="14"/>
      <c r="AR54" s="14"/>
      <c r="AS54" s="14"/>
      <c r="AT54" s="14"/>
      <c r="AU54" s="14"/>
    </row>
    <row r="55" spans="1:47" ht="15.6">
      <c r="A55" s="14"/>
      <c r="B55" s="12"/>
      <c r="C55" s="14"/>
      <c r="D55" s="13"/>
      <c r="E55" s="13"/>
      <c r="F55" s="22"/>
      <c r="G55" s="13"/>
      <c r="H55" s="13"/>
      <c r="I55" s="22"/>
      <c r="J55" s="13"/>
      <c r="K55" s="13"/>
      <c r="L55" s="13"/>
      <c r="M55" s="14"/>
      <c r="N55" s="15"/>
      <c r="O55" s="15"/>
      <c r="P55" s="15"/>
      <c r="Q55" s="14"/>
      <c r="R55" s="8"/>
      <c r="S55" s="147">
        <f>[1]Elproduktion!$X$206</f>
        <v>9148.9721000000009</v>
      </c>
      <c r="T55" s="148" t="s">
        <v>94</v>
      </c>
      <c r="U55" s="14"/>
      <c r="V55" s="14"/>
      <c r="W55" s="14"/>
      <c r="X55" s="14"/>
      <c r="Y55" s="14"/>
      <c r="Z55" s="14"/>
      <c r="AA55" s="14"/>
      <c r="AB55" s="14"/>
      <c r="AC55" s="14"/>
      <c r="AD55" s="14"/>
      <c r="AE55" s="14"/>
      <c r="AF55" s="14"/>
      <c r="AG55" s="14"/>
      <c r="AH55" s="11"/>
      <c r="AI55" s="14"/>
      <c r="AJ55" s="14"/>
      <c r="AK55" s="14"/>
      <c r="AL55" s="14"/>
      <c r="AM55" s="14"/>
      <c r="AN55" s="14"/>
      <c r="AO55" s="14"/>
      <c r="AP55" s="14"/>
      <c r="AQ55" s="14"/>
      <c r="AR55" s="14"/>
      <c r="AS55" s="14"/>
      <c r="AT55" s="14"/>
      <c r="AU55" s="14"/>
    </row>
    <row r="56" spans="1:47" ht="15.6">
      <c r="A56" s="14"/>
      <c r="B56" s="12"/>
      <c r="C56" s="14"/>
      <c r="D56" s="13"/>
      <c r="E56" s="13"/>
      <c r="F56" s="22"/>
      <c r="G56" s="13"/>
      <c r="H56" s="13"/>
      <c r="I56" s="22"/>
      <c r="J56" s="13"/>
      <c r="K56" s="13"/>
      <c r="L56" s="13"/>
      <c r="M56" s="14"/>
      <c r="N56" s="15"/>
      <c r="O56" s="15"/>
      <c r="P56" s="15"/>
      <c r="Q56" s="14"/>
      <c r="R56" s="8"/>
      <c r="S56" s="147">
        <f>[1]Elproduktion!$Y$206</f>
        <v>8925.2609999999986</v>
      </c>
      <c r="T56" s="148" t="s">
        <v>95</v>
      </c>
      <c r="U56" s="14"/>
      <c r="V56" s="14"/>
      <c r="W56" s="14"/>
      <c r="X56" s="14"/>
      <c r="Y56" s="14"/>
      <c r="Z56" s="14"/>
      <c r="AA56" s="14"/>
      <c r="AB56" s="14"/>
      <c r="AC56" s="14"/>
      <c r="AD56" s="14"/>
      <c r="AE56" s="14"/>
      <c r="AF56" s="14"/>
      <c r="AG56" s="14"/>
      <c r="AH56" s="11"/>
      <c r="AI56" s="14"/>
      <c r="AJ56" s="14"/>
      <c r="AK56" s="14"/>
      <c r="AL56" s="14"/>
      <c r="AM56" s="14"/>
      <c r="AN56" s="14"/>
      <c r="AO56" s="14"/>
      <c r="AP56" s="14"/>
      <c r="AQ56" s="14"/>
      <c r="AR56" s="14"/>
      <c r="AS56" s="14"/>
      <c r="AT56" s="14"/>
      <c r="AU56" s="14"/>
    </row>
    <row r="57" spans="1:47" ht="15.6">
      <c r="A57" s="14"/>
      <c r="B57" s="12"/>
      <c r="C57" s="14"/>
      <c r="D57" s="13"/>
      <c r="E57" s="13"/>
      <c r="F57" s="22"/>
      <c r="G57" s="13"/>
      <c r="H57" s="13"/>
      <c r="I57" s="22"/>
      <c r="J57" s="13"/>
      <c r="K57" s="13"/>
      <c r="L57" s="13"/>
      <c r="M57" s="14"/>
      <c r="N57" s="15"/>
      <c r="O57" s="15"/>
      <c r="P57" s="15"/>
      <c r="Q57" s="14"/>
      <c r="R57" s="8"/>
      <c r="S57" s="147">
        <f>[1]Elproduktion!$T$206</f>
        <v>922162.23840000003</v>
      </c>
      <c r="T57" s="148" t="s">
        <v>4</v>
      </c>
      <c r="U57" s="14"/>
      <c r="V57" s="14"/>
      <c r="W57" s="14"/>
      <c r="X57" s="14"/>
      <c r="Y57" s="14"/>
      <c r="Z57" s="14"/>
      <c r="AA57" s="14"/>
      <c r="AB57" s="14"/>
      <c r="AC57" s="14"/>
      <c r="AD57" s="14"/>
      <c r="AE57" s="14"/>
      <c r="AF57" s="14"/>
      <c r="AG57" s="14"/>
      <c r="AH57" s="11"/>
      <c r="AI57" s="14"/>
      <c r="AJ57" s="14"/>
      <c r="AK57" s="14"/>
      <c r="AL57" s="14"/>
      <c r="AM57" s="14"/>
      <c r="AN57" s="14"/>
      <c r="AO57" s="14"/>
      <c r="AP57" s="14"/>
      <c r="AQ57" s="14"/>
      <c r="AR57" s="14"/>
      <c r="AS57" s="14"/>
      <c r="AT57" s="14"/>
      <c r="AU57" s="14"/>
    </row>
    <row r="58" spans="1:47" ht="15.6">
      <c r="A58" s="8"/>
      <c r="B58" s="68"/>
      <c r="C58" s="17"/>
      <c r="D58" s="69"/>
      <c r="E58" s="69"/>
      <c r="F58" s="70"/>
      <c r="G58" s="69"/>
      <c r="H58" s="69"/>
      <c r="I58" s="70"/>
      <c r="J58" s="69"/>
      <c r="K58" s="69"/>
      <c r="L58" s="69"/>
      <c r="M58" s="42"/>
      <c r="N58" s="79"/>
      <c r="O58" s="79"/>
      <c r="P58" s="71"/>
      <c r="Q58" s="8"/>
      <c r="R58" s="8"/>
    </row>
    <row r="59" spans="1:47" ht="15.6">
      <c r="A59" s="8"/>
      <c r="B59" s="68"/>
      <c r="C59" s="17"/>
      <c r="D59" s="69"/>
      <c r="E59" s="69"/>
      <c r="F59" s="70"/>
      <c r="G59" s="69"/>
      <c r="H59" s="69"/>
      <c r="I59" s="70"/>
      <c r="J59" s="69"/>
      <c r="K59" s="69"/>
      <c r="L59" s="69"/>
      <c r="M59" s="42"/>
      <c r="N59" s="79"/>
      <c r="O59" s="79"/>
      <c r="P59" s="71"/>
      <c r="Q59" s="8"/>
      <c r="R59" s="8"/>
      <c r="S59" s="18"/>
      <c r="T59" s="19"/>
    </row>
    <row r="60" spans="1:47" ht="15.6">
      <c r="A60" s="8"/>
      <c r="B60" s="68"/>
      <c r="C60" s="17"/>
      <c r="D60" s="69"/>
      <c r="E60" s="69"/>
      <c r="F60" s="70"/>
      <c r="G60" s="69"/>
      <c r="H60" s="69"/>
      <c r="I60" s="70"/>
      <c r="J60" s="69"/>
      <c r="K60" s="69"/>
      <c r="L60" s="69"/>
      <c r="M60" s="42"/>
      <c r="N60" s="79"/>
      <c r="O60" s="79"/>
      <c r="P60" s="71"/>
      <c r="Q60" s="8"/>
      <c r="R60" s="8"/>
      <c r="S60" s="8"/>
      <c r="T60" s="42"/>
    </row>
    <row r="61" spans="1:47" ht="15.6">
      <c r="A61" s="7"/>
      <c r="B61" s="68"/>
      <c r="C61" s="17"/>
      <c r="D61" s="69"/>
      <c r="E61" s="69"/>
      <c r="F61" s="70"/>
      <c r="G61" s="69"/>
      <c r="H61" s="69"/>
      <c r="I61" s="70"/>
      <c r="J61" s="69"/>
      <c r="K61" s="69"/>
      <c r="L61" s="69"/>
      <c r="M61" s="42"/>
      <c r="N61" s="79"/>
      <c r="O61" s="79"/>
      <c r="P61" s="71"/>
      <c r="Q61" s="8"/>
      <c r="R61" s="8"/>
      <c r="S61" s="73"/>
      <c r="T61" s="74"/>
    </row>
    <row r="62" spans="1:47" ht="15.6">
      <c r="A62" s="8"/>
      <c r="B62" s="68"/>
      <c r="C62" s="17"/>
      <c r="D62" s="68"/>
      <c r="E62" s="68"/>
      <c r="F62" s="72"/>
      <c r="G62" s="68"/>
      <c r="H62" s="68"/>
      <c r="I62" s="72"/>
      <c r="J62" s="68"/>
      <c r="K62" s="68"/>
      <c r="L62" s="68"/>
      <c r="M62" s="42"/>
      <c r="N62" s="79"/>
      <c r="O62" s="79"/>
      <c r="P62" s="71"/>
      <c r="Q62" s="8"/>
      <c r="R62" s="8"/>
      <c r="S62" s="79"/>
      <c r="T62" s="47"/>
    </row>
    <row r="63" spans="1:47" ht="15.6">
      <c r="A63" s="8"/>
      <c r="B63" s="68"/>
      <c r="C63" s="8"/>
      <c r="D63" s="68"/>
      <c r="E63" s="68"/>
      <c r="F63" s="72"/>
      <c r="G63" s="68"/>
      <c r="H63" s="68"/>
      <c r="I63" s="72"/>
      <c r="J63" s="68"/>
      <c r="K63" s="68"/>
      <c r="L63" s="68"/>
      <c r="M63" s="8"/>
      <c r="N63" s="71"/>
      <c r="O63" s="71"/>
      <c r="P63" s="71"/>
      <c r="Q63" s="8"/>
      <c r="R63" s="8"/>
      <c r="S63" s="42"/>
      <c r="T63" s="47"/>
    </row>
    <row r="64" spans="1:47" ht="15.6">
      <c r="A64" s="8"/>
      <c r="B64" s="68"/>
      <c r="C64" s="8"/>
      <c r="D64" s="68"/>
      <c r="E64" s="68"/>
      <c r="F64" s="72"/>
      <c r="G64" s="68"/>
      <c r="H64" s="68"/>
      <c r="I64" s="72"/>
      <c r="J64" s="68"/>
      <c r="K64" s="68"/>
      <c r="L64" s="68"/>
      <c r="M64" s="8"/>
      <c r="N64" s="71"/>
      <c r="O64" s="71"/>
      <c r="P64" s="71"/>
      <c r="Q64" s="8"/>
      <c r="R64" s="8"/>
      <c r="S64" s="42"/>
      <c r="T64" s="47"/>
    </row>
    <row r="65" spans="1:20" ht="15.6">
      <c r="A65" s="8"/>
      <c r="B65" s="53"/>
      <c r="C65" s="8"/>
      <c r="D65" s="53"/>
      <c r="E65" s="53"/>
      <c r="F65" s="63"/>
      <c r="G65" s="53"/>
      <c r="H65" s="53"/>
      <c r="I65" s="63"/>
      <c r="J65" s="53"/>
      <c r="K65" s="68"/>
      <c r="L65" s="68"/>
      <c r="M65" s="8"/>
      <c r="N65" s="71"/>
      <c r="O65" s="71"/>
      <c r="P65" s="71"/>
      <c r="Q65" s="8"/>
      <c r="R65" s="8"/>
      <c r="S65" s="42"/>
      <c r="T65" s="47"/>
    </row>
    <row r="66" spans="1:20" ht="15.6">
      <c r="A66" s="8"/>
      <c r="B66" s="53"/>
      <c r="C66" s="8"/>
      <c r="D66" s="53"/>
      <c r="E66" s="53"/>
      <c r="F66" s="63"/>
      <c r="G66" s="53"/>
      <c r="H66" s="53"/>
      <c r="I66" s="63"/>
      <c r="J66" s="53"/>
      <c r="K66" s="68"/>
      <c r="L66" s="68"/>
      <c r="M66" s="8"/>
      <c r="N66" s="71"/>
      <c r="O66" s="71"/>
      <c r="P66" s="71"/>
      <c r="Q66" s="8"/>
      <c r="R66" s="8"/>
      <c r="S66" s="42"/>
      <c r="T66" s="47"/>
    </row>
    <row r="67" spans="1:20" ht="15.6">
      <c r="A67" s="8"/>
      <c r="B67" s="53"/>
      <c r="C67" s="8"/>
      <c r="D67" s="53"/>
      <c r="E67" s="53"/>
      <c r="F67" s="63"/>
      <c r="G67" s="53"/>
      <c r="H67" s="53"/>
      <c r="I67" s="63"/>
      <c r="J67" s="53"/>
      <c r="K67" s="68"/>
      <c r="L67" s="68"/>
      <c r="M67" s="8"/>
      <c r="N67" s="71"/>
      <c r="O67" s="71"/>
      <c r="P67" s="71"/>
      <c r="Q67" s="8"/>
      <c r="R67" s="8"/>
      <c r="S67" s="42"/>
      <c r="T67" s="47"/>
    </row>
    <row r="68" spans="1:20" ht="15.6">
      <c r="A68" s="8"/>
      <c r="B68" s="53"/>
      <c r="C68" s="8"/>
      <c r="D68" s="53"/>
      <c r="E68" s="53"/>
      <c r="F68" s="63"/>
      <c r="G68" s="53"/>
      <c r="H68" s="53"/>
      <c r="I68" s="63"/>
      <c r="J68" s="53"/>
      <c r="K68" s="68"/>
      <c r="L68" s="68"/>
      <c r="M68" s="8"/>
      <c r="N68" s="71"/>
      <c r="O68" s="71"/>
      <c r="P68" s="71"/>
      <c r="Q68" s="8"/>
      <c r="R68" s="48"/>
      <c r="S68" s="18"/>
      <c r="T68" s="21"/>
    </row>
    <row r="69" spans="1:20">
      <c r="A69" s="8"/>
      <c r="B69" s="53"/>
      <c r="C69" s="8"/>
      <c r="D69" s="53"/>
      <c r="E69" s="53"/>
      <c r="F69" s="63"/>
      <c r="G69" s="53"/>
      <c r="H69" s="53"/>
      <c r="I69" s="63"/>
      <c r="J69" s="53"/>
      <c r="K69" s="68"/>
      <c r="L69" s="68"/>
      <c r="M69" s="8"/>
      <c r="N69" s="71"/>
      <c r="O69" s="71"/>
      <c r="P69" s="71"/>
      <c r="Q69" s="8"/>
    </row>
    <row r="70" spans="1:20">
      <c r="A70" s="8"/>
      <c r="B70" s="53"/>
      <c r="C70" s="8"/>
      <c r="D70" s="53"/>
      <c r="E70" s="53"/>
      <c r="F70" s="63"/>
      <c r="G70" s="53"/>
      <c r="H70" s="53"/>
      <c r="I70" s="63"/>
      <c r="J70" s="53"/>
      <c r="K70" s="68"/>
      <c r="L70" s="68"/>
      <c r="M70" s="8"/>
      <c r="N70" s="71"/>
      <c r="O70" s="71"/>
      <c r="P70" s="71"/>
      <c r="Q70" s="8"/>
    </row>
    <row r="71" spans="1:20" ht="15.6">
      <c r="A71" s="8"/>
      <c r="B71" s="20"/>
      <c r="C71" s="8"/>
      <c r="D71" s="20"/>
      <c r="E71" s="20"/>
      <c r="F71" s="23"/>
      <c r="G71" s="20"/>
      <c r="H71" s="20"/>
      <c r="I71" s="23"/>
      <c r="J71" s="20"/>
      <c r="K71" s="68"/>
      <c r="L71" s="68"/>
      <c r="M71" s="8"/>
      <c r="N71" s="71"/>
      <c r="O71" s="71"/>
      <c r="P71" s="71"/>
      <c r="Q71" s="8"/>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Precio.VS.ApplicationLogic.Workplace.EventReceivers.DocumentEventReceiver_ItemAdded_Synchronous</Name>
    <Synchronization>Synchronous</Synchronization>
    <Type>10001</Type>
    <SequenceNumber>10000</SequenceNumber>
    <Url/>
    <Assembly>Precio.VS.ApplicationLogic, Version=1.0.0.0, Culture=neutral, PublicKeyToken=ebe4555da8d0fa9c</Assembly>
    <Class>Precio.VS.ApplicationLogic.Workplace.EventReceivers.DocumentEventReceiver</Class>
    <Data/>
    <Filter/>
  </Receiver>
  <Receiver>
    <Name>Precio.VS.ApplicationLogic.Workplace.EventReceivers.DocumentEventReceiver_ItemUpdated_Synchronous</Name>
    <Synchronization>Synchronous</Synchronization>
    <Type>10002</Type>
    <SequenceNumber>10000</SequenceNumber>
    <Url/>
    <Assembly>Precio.VS.ApplicationLogic, Version=1.0.0.0, Culture=neutral, PublicKeyToken=ebe4555da8d0fa9c</Assembly>
    <Class>Precio.VS.ApplicationLogic.Workplace.EventReceivers.DocumentEventReceiver</Class>
    <Data/>
    <Filter/>
  </Receiver>
  <Receiver>
    <Name>Precio.VS.ApplicationLogic.Workplace.EventReceivers.DocumentEventReceiver_ItemDeleted_Synchronous</Name>
    <Synchronization>Synchronous</Synchronization>
    <Type>10003</Type>
    <SequenceNumber>10000</SequenceNumber>
    <Url/>
    <Assembly>Precio.VS.ApplicationLogic, Version=1.0.0.0, Culture=neutral, PublicKeyToken=ebe4555da8d0fa9c</Assembly>
    <Class>Precio.VS.ApplicationLogic.Workplace.EventReceivers.DocumentEventReceiver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VSWSDocEstablishBy xmlns="http://schemas.microsoft.com/sharepoint/v3" xsi:nil="true"/>
    <PVSWSDocStatus xmlns="http://schemas.microsoft.com/sharepoint/v3" xsi:nil="true"/>
    <PVSWSDocToolProcess xmlns="http://schemas.microsoft.com/sharepoint/v3" xsi:nil="true"/>
    <PVSWSDocAssignNr xmlns="http://schemas.microsoft.com/sharepoint/v3">10288367</PVSWSDocAssignNr>
    <PVSWSDocAssignmentResponsible xmlns="http://schemas.microsoft.com/sharepoint/v3">Beijer Englund, Ronja</PVSWSDocAssignmentResponsible>
    <PVSWSDocProjName xmlns="http://schemas.microsoft.com/sharepoint/v3">Energistatistik, Kommunal regional energistatistik, KRE</PVSWSDocProjName>
    <PVSWSDocChangeLabel xmlns="http://schemas.microsoft.com/sharepoint/v3" xsi:nil="true"/>
    <PVSWSDocItemVersion xmlns="http://schemas.microsoft.com/sharepoint/v3">0.97</PVSWSDocItemVersion>
    <PVSWSDocToolModifiedBy xmlns="http://schemas.microsoft.com/sharepoint/v3" xsi:nil="true"/>
    <PVSWSDocType xmlns="http://schemas.microsoft.com/sharepoint/v3" xsi:nil="true"/>
    <PVSWSDocLocation xmlns="http://schemas.microsoft.com/sharepoint/v3" xsi:nil="true"/>
    <PVSWSDocRevDate xmlns="http://schemas.microsoft.com/sharepoint/v3" xsi:nil="true"/>
    <PVSWSDocToolName xmlns="http://schemas.microsoft.com/sharepoint/v3" xsi:nil="true"/>
    <PVSWSDocAssign2 xmlns="http://schemas.microsoft.com/sharepoint/v3" xsi:nil="true"/>
    <PVSWSDocAssign3 xmlns="http://schemas.microsoft.com/sharepoint/v3" xsi:nil="true"/>
    <PVSWSDocApproveBy xmlns="http://schemas.microsoft.com/sharepoint/v3" xsi:nil="true"/>
    <PVSWSDocCompany xmlns="http://schemas.microsoft.com/sharepoint/v3">WSP Sverige AB</PVSWSDocCompany>
    <PVSWSDocAssign1 xmlns="http://schemas.microsoft.com/sharepoint/v3" xsi:nil="true"/>
    <PVSWSDocDate xmlns="http://schemas.microsoft.com/sharepoint/v3">2019-06-07T11:53:46+00:00</PVSWSDocDate>
    <PVSWSDocName xmlns="http://schemas.microsoft.com/sharepoint/v3">Energibalans Östergötland ver 1.0</PVSWSDocName>
    <PVSWSDocAssignment xmlns="http://schemas.microsoft.com/sharepoint/v3">Energistatistik, kommunal och regional energistatistik</PVSWSDocAssignment>
    <PVSWSDocAssign4 xmlns="http://schemas.microsoft.com/sharepoint/v3" xsi:nil="true"/>
    <PVSWSDocRevBy xmlns="http://schemas.microsoft.com/sharepoint/v3" xsi:nil="true"/>
    <PVSWSDocToolResponsible xmlns="http://schemas.microsoft.com/sharepoint/v3" xsi:nil="true"/>
    <PVSWSDocPhase xmlns="http://schemas.microsoft.com/sharepoint/v3" xsi:nil="true"/>
    <PVSWSDocToolVersion xmlns="http://schemas.microsoft.com/sharepoint/v3" xsi:nil="true"/>
    <PVSWSDocToolPublished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Standarddokument" ma:contentTypeID="0x010100F3AFF667EC9D4557811DA86F1C6D7EFB00A394280B47F27144A57240EB8744E34D" ma:contentTypeVersion="0" ma:contentTypeDescription="" ma:contentTypeScope="" ma:versionID="242afe56b86c01acef31207d8be03892">
  <xsd:schema xmlns:xsd="http://www.w3.org/2001/XMLSchema" xmlns:xs="http://www.w3.org/2001/XMLSchema" xmlns:p="http://schemas.microsoft.com/office/2006/metadata/properties" xmlns:ns1="http://schemas.microsoft.com/sharepoint/v3" targetNamespace="http://schemas.microsoft.com/office/2006/metadata/properties" ma:root="true" ma:fieldsID="2bd2847b9bd8b948a15fb83a70db4bc4" ns1:_="">
    <xsd:import namespace="http://schemas.microsoft.com/sharepoint/v3"/>
    <xsd:element name="properties">
      <xsd:complexType>
        <xsd:sequence>
          <xsd:element name="documentManagement">
            <xsd:complexType>
              <xsd:all>
                <xsd:element ref="ns1:PVSWSDocName" minOccurs="0"/>
                <xsd:element ref="ns1:PVSWSDocAssign1" minOccurs="0"/>
                <xsd:element ref="ns1:PVSWSDocAssign2" minOccurs="0"/>
                <xsd:element ref="ns1:PVSWSDocAssign3" minOccurs="0"/>
                <xsd:element ref="ns1:PVSWSDocAssign4" minOccurs="0"/>
                <xsd:element ref="ns1:PVSWSDocDate" minOccurs="0"/>
                <xsd:element ref="ns1:PVSWSDocEstablishBy" minOccurs="0"/>
                <xsd:element ref="ns1:PVSWSDocType" minOccurs="0"/>
                <xsd:element ref="ns1:PVSWSDocPhase" minOccurs="0"/>
                <xsd:element ref="ns1:PVSWSDocStatus" minOccurs="0"/>
                <xsd:element ref="ns1:PVSWSDocRevBy" minOccurs="0"/>
                <xsd:element ref="ns1:PVSWSDocApproveBy" minOccurs="0"/>
                <xsd:element ref="ns1:PVSWSDocLocation" minOccurs="0"/>
                <xsd:element ref="ns1:PVSWSDocRevDate" minOccurs="0"/>
                <xsd:element ref="ns1:PVSWSDocChangeLabel" minOccurs="0"/>
                <xsd:element ref="ns1:PVSWSDocAssignment" minOccurs="0"/>
                <xsd:element ref="ns1:PVSWSDocAssignNr" minOccurs="0"/>
                <xsd:element ref="ns1:PVSWSDocAssignmentResponsible" minOccurs="0"/>
                <xsd:element ref="ns1:PVSWSDocCompany" minOccurs="0"/>
                <xsd:element ref="ns1:PVSWSDocItemVersion" minOccurs="0"/>
                <xsd:element ref="ns1:PVSWSDocProjName" minOccurs="0"/>
                <xsd:element ref="ns1:PVSWSDocToolName" minOccurs="0"/>
                <xsd:element ref="ns1:PVSWSDocToolVersion" minOccurs="0"/>
                <xsd:element ref="ns1:PVSWSDocToolPublishedDate" minOccurs="0"/>
                <xsd:element ref="ns1:PVSWSDocToolResponsible" minOccurs="0"/>
                <xsd:element ref="ns1:PVSWSDocToolModifiedBy" minOccurs="0"/>
                <xsd:element ref="ns1:PVSWSDocTool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VSWSDocName" ma:index="8" nillable="true" ma:displayName="Dokumentnamn" ma:description="" ma:hidden="true" ma:internalName="PVSWSDocName" ma:readOnly="false">
      <xsd:simpleType>
        <xsd:restriction base="dms:Text"/>
      </xsd:simpleType>
    </xsd:element>
    <xsd:element name="PVSWSDocAssign1" ma:index="9" nillable="true" ma:displayName="Titel" ma:description="" ma:internalName="PVSWSDocAssign1" ma:readOnly="false">
      <xsd:simpleType>
        <xsd:restriction base="dms:Text"/>
      </xsd:simpleType>
    </xsd:element>
    <xsd:element name="PVSWSDocAssign2" ma:index="10" nillable="true" ma:displayName="Titel rad 2" ma:description="" ma:internalName="PVSWSDocAssign2" ma:readOnly="false">
      <xsd:simpleType>
        <xsd:restriction base="dms:Text"/>
      </xsd:simpleType>
    </xsd:element>
    <xsd:element name="PVSWSDocAssign3" ma:index="11" nillable="true" ma:displayName="Titel rad 3" ma:description="" ma:internalName="PVSWSDocAssign3" ma:readOnly="false">
      <xsd:simpleType>
        <xsd:restriction base="dms:Text"/>
      </xsd:simpleType>
    </xsd:element>
    <xsd:element name="PVSWSDocAssign4" ma:index="12" nillable="true" ma:displayName="Titel rad 4" ma:description="" ma:internalName="PVSWSDocAssign4" ma:readOnly="false">
      <xsd:simpleType>
        <xsd:restriction base="dms:Text"/>
      </xsd:simpleType>
    </xsd:element>
    <xsd:element name="PVSWSDocDate" ma:index="13" nillable="true" ma:displayName="Datum" ma:default="[today]" ma:description="" ma:format="DateOnly" ma:internalName="PVSWSDocDate">
      <xsd:simpleType>
        <xsd:restriction base="dms:DateTime"/>
      </xsd:simpleType>
    </xsd:element>
    <xsd:element name="PVSWSDocEstablishBy" ma:index="14" nillable="true" ma:displayName="Författare" ma:description="" ma:internalName="PVSWSDocEstablishBy" ma:readOnly="false">
      <xsd:simpleType>
        <xsd:restriction base="dms:Text"/>
      </xsd:simpleType>
    </xsd:element>
    <xsd:element name="PVSWSDocType" ma:index="15" nillable="true" ma:displayName="Dokumenttyp" ma:default="" ma:description="" ma:format="Dropdown" ma:internalName="PVSWSDocType">
      <xsd:simpleType>
        <xsd:restriction base="dms:Choice">
          <xsd:enumeration value="Rapport"/>
          <xsd:enumeration value="Administrativa föreskrifter"/>
          <xsd:enumeration value="Avtal och kontrakt"/>
          <xsd:enumeration value="Beräkningar"/>
          <xsd:enumeration value="Bilder"/>
          <xsd:enumeration value="Korrespondens"/>
          <xsd:enumeration value="Beskrivningar"/>
          <xsd:enumeration value="Ekonomi"/>
          <xsd:enumeration value="Handlingsförteckning"/>
          <xsd:enumeration value="Listor"/>
          <xsd:enumeration value="Mallar och instruktioner"/>
          <xsd:enumeration value="Mängdförteckning"/>
          <xsd:enumeration value="Organisation"/>
          <xsd:enumeration value="PM"/>
          <xsd:enumeration value="Mötesdokument"/>
          <xsd:enumeration value="Ritningsförteckning"/>
          <xsd:enumeration value="Styrande dokument"/>
          <xsd:enumeration value="Skiss"/>
          <xsd:enumeration value="Teknisk beskrivning"/>
          <xsd:enumeration value="Tidplaner"/>
          <xsd:enumeration value="Upphandling"/>
          <xsd:enumeration value="Utlåtanden och granskning"/>
        </xsd:restriction>
      </xsd:simpleType>
    </xsd:element>
    <xsd:element name="PVSWSDocPhase" ma:index="16" nillable="true" ma:displayName="Skede" ma:default="" ma:description="" ma:format="Dropdown" ma:internalName="PVSWSDocPhase">
      <xsd:simpleType>
        <xsd:restriction base="dms:Choice">
          <xsd:enumeration value="Förstudiehandling"/>
          <xsd:enumeration value="Preliminär handling"/>
          <xsd:enumeration value="Programhandling"/>
          <xsd:enumeration value="Informationshandling"/>
          <xsd:enumeration value="Systemhandling"/>
          <xsd:enumeration value="Förfrågningsunderlag"/>
          <xsd:enumeration value="Bygghandling"/>
          <xsd:enumeration value="Relationshandling"/>
          <xsd:enumeration value="Förvaltningshandling"/>
          <xsd:enumeration value="Upphandlingsdokument"/>
        </xsd:restriction>
      </xsd:simpleType>
    </xsd:element>
    <xsd:element name="PVSWSDocStatus" ma:index="17" nillable="true" ma:displayName="Granskningsstatus" ma:default="" ma:description="" ma:format="Dropdown" ma:internalName="PVSWSDocStatus">
      <xsd:simpleType>
        <xsd:restriction base="dms:Choice">
          <xsd:enumeration value="Under arbete"/>
          <xsd:enumeration value="För information"/>
          <xsd:enumeration value="Preliminär"/>
          <xsd:enumeration value="Förhandskopia"/>
          <xsd:enumeration value="För granskning"/>
          <xsd:enumeration value="För godkännande"/>
          <xsd:enumeration value="Godkänd"/>
          <xsd:enumeration value="Ej giltigt"/>
          <xsd:enumeration value="Ersatt"/>
        </xsd:restriction>
      </xsd:simpleType>
    </xsd:element>
    <xsd:element name="PVSWSDocRevBy" ma:index="18" nillable="true" ma:displayName="Granskad av" ma:description="" ma:internalName="PVSWSDocRevBy" ma:readOnly="false">
      <xsd:simpleType>
        <xsd:restriction base="dms:Text"/>
      </xsd:simpleType>
    </xsd:element>
    <xsd:element name="PVSWSDocApproveBy" ma:index="19" nillable="true" ma:displayName="Godkänd av" ma:description="" ma:internalName="PVSWSDocApproveBy" ma:readOnly="false">
      <xsd:simpleType>
        <xsd:restriction base="dms:Text"/>
      </xsd:simpleType>
    </xsd:element>
    <xsd:element name="PVSWSDocLocation" ma:index="20" nillable="true" ma:displayName="Ansvarig part" ma:description="" ma:internalName="PVSWSDocLocation" ma:readOnly="false">
      <xsd:simpleType>
        <xsd:restriction base="dms:Text"/>
      </xsd:simpleType>
    </xsd:element>
    <xsd:element name="PVSWSDocRevDate" ma:index="21" nillable="true" ma:displayName="Ändringsdatum" ma:description="" ma:format="DateOnly" ma:internalName="PVSWSDocRevDate">
      <xsd:simpleType>
        <xsd:restriction base="dms:DateTime"/>
      </xsd:simpleType>
    </xsd:element>
    <xsd:element name="PVSWSDocChangeLabel" ma:index="22" nillable="true" ma:displayName="Ändringsbeteckning" ma:description="Ändringsbeteckning bör vara 2 tecken (siffror eller bokstäver)" ma:internalName="PVSWSDocChangeLabel">
      <xsd:simpleType>
        <xsd:restriction base="dms:Text">
          <xsd:maxLength value="20"/>
        </xsd:restriction>
      </xsd:simpleType>
    </xsd:element>
    <xsd:element name="PVSWSDocAssignment" ma:index="23" nillable="true" ma:displayName="Uppdragsnamn" ma:default="Energistatistik, kommunal och regional energistatistik" ma:description="" ma:internalName="PVSWSDocAssignment" ma:readOnly="false">
      <xsd:simpleType>
        <xsd:restriction base="dms:Text"/>
      </xsd:simpleType>
    </xsd:element>
    <xsd:element name="PVSWSDocAssignNr" ma:index="24" nillable="true" ma:displayName="Uppdragsnummer" ma:default="10288367" ma:description="" ma:internalName="PVSWSDocAssignNr" ma:readOnly="false">
      <xsd:simpleType>
        <xsd:restriction base="dms:Text"/>
      </xsd:simpleType>
    </xsd:element>
    <xsd:element name="PVSWSDocAssignmentResponsible" ma:index="25" nillable="true" ma:displayName="Uppdragsansvarig" ma:internalName="PVSWSDocAssignmentResponsible">
      <xsd:simpleType>
        <xsd:restriction base="dms:Text"/>
      </xsd:simpleType>
    </xsd:element>
    <xsd:element name="PVSWSDocCompany" ma:index="26" nillable="true" ma:displayName="Företag" ma:default="WSP Sverige AB" ma:internalName="PVSWSDocCompany">
      <xsd:simpleType>
        <xsd:restriction base="dms:Text"/>
      </xsd:simpleType>
    </xsd:element>
    <xsd:element name="PVSWSDocItemVersion" ma:index="27" nillable="true" ma:displayName="Version" ma:internalName="PVSWSDocItemVersion">
      <xsd:simpleType>
        <xsd:restriction base="dms:Text"/>
      </xsd:simpleType>
    </xsd:element>
    <xsd:element name="PVSWSDocProjName" ma:index="28" nillable="true" ma:displayName="Projektnamn" ma:description="" ma:internalName="PVSWSDocProjName" ma:readOnly="false">
      <xsd:simpleType>
        <xsd:restriction base="dms:Text"/>
      </xsd:simpleType>
    </xsd:element>
    <xsd:element name="PVSWSDocToolName" ma:index="29" nillable="true" ma:displayName="Mallnamn" ma:description="Namnet på den använda mallen" ma:internalName="PVSWSDocToolName" ma:readOnly="false">
      <xsd:simpleType>
        <xsd:restriction base="dms:Text"/>
      </xsd:simpleType>
    </xsd:element>
    <xsd:element name="PVSWSDocToolVersion" ma:index="30" nillable="true" ma:displayName="Mallversion" ma:description="Versionen på den använda mallen" ma:internalName="PVSWSDocToolVersion" ma:readOnly="false">
      <xsd:simpleType>
        <xsd:restriction base="dms:Text"/>
      </xsd:simpleType>
    </xsd:element>
    <xsd:element name="PVSWSDocToolPublishedDate" ma:index="31" nillable="true" ma:displayName="Mall publicerad" ma:description="Publiceringsdatum för den använda mallen" ma:format="DateOnly" ma:internalName="PVSWSDocToolPublishedDate" ma:readOnly="false">
      <xsd:simpleType>
        <xsd:restriction base="dms:DateTime"/>
      </xsd:simpleType>
    </xsd:element>
    <xsd:element name="PVSWSDocToolResponsible" ma:index="32" nillable="true" ma:displayName="Mallansvarig" ma:description="Den ansvariga för den använda mallen" ma:internalName="PVSWSDocToolResponsible" ma:readOnly="false">
      <xsd:simpleType>
        <xsd:restriction base="dms:Text"/>
      </xsd:simpleType>
    </xsd:element>
    <xsd:element name="PVSWSDocToolModifiedBy" ma:index="33" nillable="true" ma:displayName="Mall ändrad av" ma:description="Personen som ändrade den använda mallen" ma:internalName="PVSWSDocToolModifiedBy" ma:readOnly="false">
      <xsd:simpleType>
        <xsd:restriction base="dms:Text"/>
      </xsd:simpleType>
    </xsd:element>
    <xsd:element name="PVSWSDocToolProcess" ma:index="34" nillable="true" ma:displayName="Uppdragstyp för mall" ma:description="Uppdragstypen för den använda mallen" ma:internalName="PVSWSDocToolProces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A97BB-31D2-41B4-AF2C-8725E1301211}"/>
</file>

<file path=customXml/itemProps2.xml><?xml version="1.0" encoding="utf-8"?>
<ds:datastoreItem xmlns:ds="http://schemas.openxmlformats.org/officeDocument/2006/customXml" ds:itemID="{70738083-536C-48E5-B091-E0B18A553C06}"/>
</file>

<file path=customXml/itemProps3.xml><?xml version="1.0" encoding="utf-8"?>
<ds:datastoreItem xmlns:ds="http://schemas.openxmlformats.org/officeDocument/2006/customXml" ds:itemID="{90B94F4F-3718-477A-932F-980301F4AE1A}"/>
</file>

<file path=customXml/itemProps4.xml><?xml version="1.0" encoding="utf-8"?>
<ds:datastoreItem xmlns:ds="http://schemas.openxmlformats.org/officeDocument/2006/customXml" ds:itemID="{26775692-EEB9-457C-9F41-4018AE6E29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INSTRUKTIONER</vt:lpstr>
      <vt:lpstr>Hallands län</vt:lpstr>
      <vt:lpstr>Falkenberg</vt:lpstr>
      <vt:lpstr>Halmstad</vt:lpstr>
      <vt:lpstr>Hylte</vt:lpstr>
      <vt:lpstr>Kungsbacka</vt:lpstr>
      <vt:lpstr>Laholm</vt:lpstr>
      <vt:lpstr>Varberg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Kaj</dc:creator>
  <cp:lastModifiedBy>Beijer Englund, Ronja</cp:lastModifiedBy>
  <dcterms:created xsi:type="dcterms:W3CDTF">2016-02-06T11:09:18Z</dcterms:created>
  <dcterms:modified xsi:type="dcterms:W3CDTF">2022-06-16T11:15:16Z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0x010100F3AFF667EC9D4557811DA86F1C6D7EFB00A394280B47F27144A57240EB8744E34D</vt:lpwstr>
  </property>
</Properties>
</file>