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codeName="ThisWorkbook" autoCompressPictures="0"/>
  <bookViews>
    <workbookView xWindow="0" yWindow="0" windowWidth="29180" windowHeight="19380" tabRatio="500"/>
  </bookViews>
  <sheets>
    <sheet name="Hallands län" sheetId="9" r:id="rId1"/>
    <sheet name="Hylte" sheetId="2" r:id="rId2"/>
    <sheet name="Halmstad" sheetId="3" r:id="rId3"/>
    <sheet name="Laholm" sheetId="4" r:id="rId4"/>
    <sheet name="Falkenberg" sheetId="5" r:id="rId5"/>
    <sheet name="Varberg" sheetId="6" r:id="rId6"/>
    <sheet name="Kungsbacka" sheetId="7" r:id="rId7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8" i="9" l="1"/>
  <c r="N37" i="9"/>
  <c r="N36" i="9"/>
  <c r="N41" i="9"/>
  <c r="N31" i="9"/>
  <c r="N32" i="9"/>
  <c r="N33" i="9"/>
  <c r="N34" i="9"/>
  <c r="N35" i="9"/>
  <c r="N39" i="9"/>
  <c r="O41" i="9"/>
  <c r="T42" i="9"/>
  <c r="O35" i="9"/>
  <c r="T43" i="9"/>
  <c r="O33" i="9"/>
  <c r="T44" i="9"/>
  <c r="O31" i="9"/>
  <c r="T45" i="9"/>
  <c r="O32" i="9"/>
  <c r="T46" i="9"/>
  <c r="O34" i="9"/>
  <c r="T47" i="9"/>
  <c r="T48" i="9"/>
  <c r="S42" i="9"/>
  <c r="S43" i="9"/>
  <c r="S44" i="9"/>
  <c r="S45" i="9"/>
  <c r="S46" i="9"/>
  <c r="S47" i="9"/>
  <c r="S48" i="9"/>
  <c r="B23" i="9"/>
  <c r="B39" i="9"/>
  <c r="B45" i="9"/>
  <c r="B46" i="9"/>
  <c r="M39" i="9"/>
  <c r="M45" i="9"/>
  <c r="N45" i="9"/>
  <c r="C39" i="9"/>
  <c r="C23" i="9"/>
  <c r="C42" i="9"/>
  <c r="D39" i="9"/>
  <c r="D23" i="9"/>
  <c r="D10" i="9"/>
  <c r="D42" i="9"/>
  <c r="E39" i="9"/>
  <c r="E23" i="9"/>
  <c r="E10" i="9"/>
  <c r="E42" i="9"/>
  <c r="F39" i="9"/>
  <c r="F23" i="9"/>
  <c r="F10" i="9"/>
  <c r="F42" i="9"/>
  <c r="G39" i="9"/>
  <c r="G23" i="9"/>
  <c r="G10" i="9"/>
  <c r="G42" i="9"/>
  <c r="H39" i="9"/>
  <c r="H23" i="9"/>
  <c r="H10" i="9"/>
  <c r="H42" i="9"/>
  <c r="I39" i="9"/>
  <c r="I23" i="9"/>
  <c r="I10" i="9"/>
  <c r="I42" i="9"/>
  <c r="J39" i="9"/>
  <c r="J23" i="9"/>
  <c r="J10" i="9"/>
  <c r="J42" i="9"/>
  <c r="K39" i="9"/>
  <c r="K23" i="9"/>
  <c r="K10" i="9"/>
  <c r="K42" i="9"/>
  <c r="L39" i="9"/>
  <c r="L23" i="9"/>
  <c r="L42" i="9"/>
  <c r="M23" i="9"/>
  <c r="M42" i="9"/>
  <c r="N42" i="9"/>
  <c r="C43" i="9"/>
  <c r="D43" i="9"/>
  <c r="E43" i="9"/>
  <c r="F43" i="9"/>
  <c r="G43" i="9"/>
  <c r="H43" i="9"/>
  <c r="I43" i="9"/>
  <c r="J43" i="9"/>
  <c r="K43" i="9"/>
  <c r="L43" i="9"/>
  <c r="M43" i="9"/>
  <c r="N43" i="9"/>
  <c r="S41" i="9"/>
  <c r="M41" i="9"/>
  <c r="L41" i="9"/>
  <c r="K41" i="9"/>
  <c r="J41" i="9"/>
  <c r="I41" i="9"/>
  <c r="H41" i="9"/>
  <c r="G41" i="9"/>
  <c r="F41" i="9"/>
  <c r="E41" i="9"/>
  <c r="D41" i="9"/>
  <c r="C41" i="9"/>
  <c r="B41" i="9"/>
  <c r="O38" i="9"/>
  <c r="T26" i="9"/>
  <c r="T27" i="9"/>
  <c r="T28" i="9"/>
  <c r="T29" i="9"/>
  <c r="T30" i="9"/>
  <c r="T31" i="9"/>
  <c r="T32" i="9"/>
  <c r="T33" i="9"/>
  <c r="T34" i="9"/>
  <c r="T35" i="9"/>
  <c r="T36" i="9"/>
  <c r="T37" i="9"/>
  <c r="S26" i="9"/>
  <c r="S27" i="9"/>
  <c r="S28" i="9"/>
  <c r="S29" i="9"/>
  <c r="S30" i="9"/>
  <c r="S31" i="9"/>
  <c r="S32" i="9"/>
  <c r="S33" i="9"/>
  <c r="S34" i="9"/>
  <c r="S35" i="9"/>
  <c r="S36" i="9"/>
  <c r="S37" i="9"/>
  <c r="S23" i="9"/>
  <c r="N17" i="9"/>
  <c r="N18" i="9"/>
  <c r="N19" i="9"/>
  <c r="N20" i="9"/>
  <c r="N23" i="9"/>
  <c r="N6" i="9"/>
  <c r="N7" i="9"/>
  <c r="N10" i="9"/>
  <c r="M10" i="9"/>
  <c r="L10" i="9"/>
  <c r="C10" i="9"/>
  <c r="B10" i="9"/>
  <c r="E32" i="5"/>
  <c r="B10" i="6"/>
  <c r="B10" i="7"/>
  <c r="B8" i="3"/>
  <c r="B10" i="2"/>
  <c r="G32" i="2"/>
  <c r="N37" i="7"/>
  <c r="N36" i="7"/>
  <c r="N33" i="7"/>
  <c r="N36" i="2"/>
  <c r="N37" i="2"/>
  <c r="N35" i="2"/>
  <c r="N33" i="2"/>
  <c r="M23" i="7"/>
  <c r="M39" i="2"/>
  <c r="L39" i="2"/>
  <c r="C39" i="6"/>
  <c r="N6" i="6"/>
  <c r="N10" i="6"/>
  <c r="M39" i="6"/>
  <c r="G23" i="2"/>
  <c r="N37" i="3"/>
  <c r="N35" i="3"/>
  <c r="N35" i="7"/>
  <c r="N33" i="3"/>
  <c r="F32" i="6"/>
  <c r="N32" i="6"/>
  <c r="N39" i="6"/>
  <c r="N39" i="2"/>
  <c r="N39" i="7"/>
  <c r="N39" i="3"/>
  <c r="L39" i="6"/>
  <c r="J39" i="6"/>
  <c r="I39" i="6"/>
  <c r="G39" i="2"/>
  <c r="G39" i="6"/>
  <c r="F39" i="6"/>
  <c r="C39" i="2"/>
  <c r="C39" i="3"/>
  <c r="C39" i="7"/>
  <c r="B39" i="2"/>
  <c r="B39" i="3"/>
  <c r="B39" i="7"/>
  <c r="N17" i="3"/>
  <c r="N23" i="3"/>
  <c r="N17" i="7"/>
  <c r="N18" i="7"/>
  <c r="N23" i="7"/>
  <c r="K23" i="3"/>
  <c r="J23" i="3"/>
  <c r="I23" i="3"/>
  <c r="H23" i="3"/>
  <c r="G23" i="3"/>
  <c r="G23" i="7"/>
  <c r="F23" i="3"/>
  <c r="F23" i="7"/>
  <c r="E23" i="3"/>
  <c r="D23" i="3"/>
  <c r="C23" i="3"/>
  <c r="C23" i="7"/>
  <c r="B23" i="2"/>
  <c r="B23" i="3"/>
  <c r="B23" i="7"/>
  <c r="C10" i="6"/>
  <c r="G10" i="6"/>
  <c r="I10" i="6"/>
  <c r="L10" i="6"/>
  <c r="N10" i="3"/>
  <c r="L42" i="6"/>
  <c r="E39" i="2"/>
  <c r="E39" i="5"/>
  <c r="N41" i="7"/>
  <c r="O41" i="7"/>
  <c r="T39" i="7"/>
  <c r="O35" i="7"/>
  <c r="T40" i="7"/>
  <c r="O33" i="7"/>
  <c r="T41" i="7"/>
  <c r="O31" i="7"/>
  <c r="T42" i="7"/>
  <c r="O32" i="7"/>
  <c r="T43" i="7"/>
  <c r="O34" i="7"/>
  <c r="T44" i="7"/>
  <c r="T45" i="7"/>
  <c r="S39" i="7"/>
  <c r="S40" i="7"/>
  <c r="S41" i="7"/>
  <c r="S42" i="7"/>
  <c r="S43" i="7"/>
  <c r="S44" i="7"/>
  <c r="S45" i="7"/>
  <c r="B45" i="7"/>
  <c r="M45" i="7"/>
  <c r="N45" i="7"/>
  <c r="C42" i="7"/>
  <c r="D42" i="7"/>
  <c r="E42" i="7"/>
  <c r="F42" i="7"/>
  <c r="G42" i="7"/>
  <c r="H42" i="7"/>
  <c r="I42" i="7"/>
  <c r="J42" i="7"/>
  <c r="K42" i="7"/>
  <c r="L42" i="7"/>
  <c r="M42" i="7"/>
  <c r="N42" i="7"/>
  <c r="C43" i="7"/>
  <c r="D43" i="7"/>
  <c r="E43" i="7"/>
  <c r="F43" i="7"/>
  <c r="G43" i="7"/>
  <c r="H43" i="7"/>
  <c r="I43" i="7"/>
  <c r="J43" i="7"/>
  <c r="K43" i="7"/>
  <c r="L43" i="7"/>
  <c r="M43" i="7"/>
  <c r="N43" i="7"/>
  <c r="M41" i="7"/>
  <c r="L41" i="7"/>
  <c r="K41" i="7"/>
  <c r="J41" i="7"/>
  <c r="I41" i="7"/>
  <c r="H41" i="7"/>
  <c r="G41" i="7"/>
  <c r="F41" i="7"/>
  <c r="E41" i="7"/>
  <c r="D41" i="7"/>
  <c r="C41" i="7"/>
  <c r="B41" i="7"/>
  <c r="S38" i="7"/>
  <c r="O38" i="7"/>
  <c r="T26" i="7"/>
  <c r="T27" i="7"/>
  <c r="T28" i="7"/>
  <c r="T29" i="7"/>
  <c r="T30" i="7"/>
  <c r="T31" i="7"/>
  <c r="T32" i="7"/>
  <c r="T33" i="7"/>
  <c r="T34" i="7"/>
  <c r="S26" i="7"/>
  <c r="S27" i="7"/>
  <c r="S28" i="7"/>
  <c r="S29" i="7"/>
  <c r="S30" i="7"/>
  <c r="S31" i="7"/>
  <c r="S32" i="7"/>
  <c r="S33" i="7"/>
  <c r="S34" i="7"/>
  <c r="S23" i="7"/>
  <c r="N41" i="6"/>
  <c r="O41" i="6"/>
  <c r="T39" i="6"/>
  <c r="O35" i="6"/>
  <c r="T40" i="6"/>
  <c r="O33" i="6"/>
  <c r="T41" i="6"/>
  <c r="O31" i="6"/>
  <c r="T42" i="6"/>
  <c r="O32" i="6"/>
  <c r="T43" i="6"/>
  <c r="O34" i="6"/>
  <c r="T44" i="6"/>
  <c r="T45" i="6"/>
  <c r="S39" i="6"/>
  <c r="S40" i="6"/>
  <c r="S41" i="6"/>
  <c r="S42" i="6"/>
  <c r="S43" i="6"/>
  <c r="S44" i="6"/>
  <c r="S45" i="6"/>
  <c r="B45" i="6"/>
  <c r="M45" i="6"/>
  <c r="N45" i="6"/>
  <c r="C42" i="6"/>
  <c r="D42" i="6"/>
  <c r="E42" i="6"/>
  <c r="F42" i="6"/>
  <c r="G42" i="6"/>
  <c r="I42" i="6"/>
  <c r="J42" i="6"/>
  <c r="K42" i="6"/>
  <c r="M42" i="6"/>
  <c r="H42" i="6"/>
  <c r="N42" i="6"/>
  <c r="C43" i="6"/>
  <c r="D43" i="6"/>
  <c r="E43" i="6"/>
  <c r="F43" i="6"/>
  <c r="G43" i="6"/>
  <c r="H43" i="6"/>
  <c r="I43" i="6"/>
  <c r="J43" i="6"/>
  <c r="K43" i="6"/>
  <c r="L43" i="6"/>
  <c r="M43" i="6"/>
  <c r="N43" i="6"/>
  <c r="M41" i="6"/>
  <c r="L41" i="6"/>
  <c r="K41" i="6"/>
  <c r="J41" i="6"/>
  <c r="I41" i="6"/>
  <c r="H41" i="6"/>
  <c r="G41" i="6"/>
  <c r="F41" i="6"/>
  <c r="E41" i="6"/>
  <c r="D41" i="6"/>
  <c r="C41" i="6"/>
  <c r="B41" i="6"/>
  <c r="S38" i="6"/>
  <c r="O38" i="6"/>
  <c r="T26" i="6"/>
  <c r="T27" i="6"/>
  <c r="T28" i="6"/>
  <c r="T29" i="6"/>
  <c r="T30" i="6"/>
  <c r="T31" i="6"/>
  <c r="T32" i="6"/>
  <c r="T33" i="6"/>
  <c r="T34" i="6"/>
  <c r="S26" i="6"/>
  <c r="S27" i="6"/>
  <c r="S32" i="6"/>
  <c r="S28" i="6"/>
  <c r="S29" i="6"/>
  <c r="S31" i="6"/>
  <c r="S30" i="6"/>
  <c r="S33" i="6"/>
  <c r="S34" i="6"/>
  <c r="S23" i="6"/>
  <c r="N41" i="5"/>
  <c r="O41" i="5"/>
  <c r="T39" i="5"/>
  <c r="O35" i="5"/>
  <c r="T40" i="5"/>
  <c r="O33" i="5"/>
  <c r="T41" i="5"/>
  <c r="O31" i="5"/>
  <c r="T42" i="5"/>
  <c r="O32" i="5"/>
  <c r="T43" i="5"/>
  <c r="O34" i="5"/>
  <c r="T44" i="5"/>
  <c r="T45" i="5"/>
  <c r="S39" i="5"/>
  <c r="S40" i="5"/>
  <c r="S41" i="5"/>
  <c r="S42" i="5"/>
  <c r="S43" i="5"/>
  <c r="S44" i="5"/>
  <c r="S45" i="5"/>
  <c r="B45" i="5"/>
  <c r="M45" i="5"/>
  <c r="N45" i="5"/>
  <c r="C42" i="5"/>
  <c r="D42" i="5"/>
  <c r="E42" i="5"/>
  <c r="F42" i="5"/>
  <c r="G42" i="5"/>
  <c r="H42" i="5"/>
  <c r="I42" i="5"/>
  <c r="J42" i="5"/>
  <c r="K42" i="5"/>
  <c r="L42" i="5"/>
  <c r="M42" i="5"/>
  <c r="N42" i="5"/>
  <c r="C43" i="5"/>
  <c r="D43" i="5"/>
  <c r="E43" i="5"/>
  <c r="F43" i="5"/>
  <c r="G43" i="5"/>
  <c r="H43" i="5"/>
  <c r="I43" i="5"/>
  <c r="J43" i="5"/>
  <c r="K43" i="5"/>
  <c r="L43" i="5"/>
  <c r="M43" i="5"/>
  <c r="N43" i="5"/>
  <c r="M41" i="5"/>
  <c r="L41" i="5"/>
  <c r="K41" i="5"/>
  <c r="J41" i="5"/>
  <c r="I41" i="5"/>
  <c r="H41" i="5"/>
  <c r="G41" i="5"/>
  <c r="F41" i="5"/>
  <c r="E41" i="5"/>
  <c r="D41" i="5"/>
  <c r="C41" i="5"/>
  <c r="B41" i="5"/>
  <c r="S38" i="5"/>
  <c r="O38" i="5"/>
  <c r="T26" i="5"/>
  <c r="T27" i="5"/>
  <c r="T28" i="5"/>
  <c r="T29" i="5"/>
  <c r="T30" i="5"/>
  <c r="T31" i="5"/>
  <c r="T32" i="5"/>
  <c r="T33" i="5"/>
  <c r="T34" i="5"/>
  <c r="S26" i="5"/>
  <c r="S27" i="5"/>
  <c r="S28" i="5"/>
  <c r="S29" i="5"/>
  <c r="S30" i="5"/>
  <c r="S31" i="5"/>
  <c r="S32" i="5"/>
  <c r="S33" i="5"/>
  <c r="S34" i="5"/>
  <c r="S23" i="5"/>
  <c r="N41" i="4"/>
  <c r="O41" i="4"/>
  <c r="T39" i="4"/>
  <c r="O35" i="4"/>
  <c r="T40" i="4"/>
  <c r="O33" i="4"/>
  <c r="T41" i="4"/>
  <c r="O31" i="4"/>
  <c r="T42" i="4"/>
  <c r="O32" i="4"/>
  <c r="T43" i="4"/>
  <c r="O34" i="4"/>
  <c r="T44" i="4"/>
  <c r="T45" i="4"/>
  <c r="S39" i="4"/>
  <c r="S40" i="4"/>
  <c r="S41" i="4"/>
  <c r="S42" i="4"/>
  <c r="S43" i="4"/>
  <c r="S44" i="4"/>
  <c r="S45" i="4"/>
  <c r="B45" i="4"/>
  <c r="M45" i="4"/>
  <c r="N45" i="4"/>
  <c r="C42" i="4"/>
  <c r="D42" i="4"/>
  <c r="E42" i="4"/>
  <c r="F42" i="4"/>
  <c r="G42" i="4"/>
  <c r="H42" i="4"/>
  <c r="I42" i="4"/>
  <c r="J42" i="4"/>
  <c r="K42" i="4"/>
  <c r="L42" i="4"/>
  <c r="M42" i="4"/>
  <c r="N42" i="4"/>
  <c r="C43" i="4"/>
  <c r="D43" i="4"/>
  <c r="E43" i="4"/>
  <c r="F43" i="4"/>
  <c r="G43" i="4"/>
  <c r="H43" i="4"/>
  <c r="I43" i="4"/>
  <c r="J43" i="4"/>
  <c r="K43" i="4"/>
  <c r="L43" i="4"/>
  <c r="M43" i="4"/>
  <c r="N43" i="4"/>
  <c r="M41" i="4"/>
  <c r="L41" i="4"/>
  <c r="K41" i="4"/>
  <c r="J41" i="4"/>
  <c r="I41" i="4"/>
  <c r="H41" i="4"/>
  <c r="G41" i="4"/>
  <c r="F41" i="4"/>
  <c r="E41" i="4"/>
  <c r="D41" i="4"/>
  <c r="C41" i="4"/>
  <c r="B41" i="4"/>
  <c r="S38" i="4"/>
  <c r="O38" i="4"/>
  <c r="T26" i="4"/>
  <c r="T27" i="4"/>
  <c r="T28" i="4"/>
  <c r="T29" i="4"/>
  <c r="T30" i="4"/>
  <c r="T31" i="4"/>
  <c r="T32" i="4"/>
  <c r="T33" i="4"/>
  <c r="T34" i="4"/>
  <c r="S26" i="4"/>
  <c r="S27" i="4"/>
  <c r="S28" i="4"/>
  <c r="S29" i="4"/>
  <c r="S30" i="4"/>
  <c r="S31" i="4"/>
  <c r="S32" i="4"/>
  <c r="S33" i="4"/>
  <c r="S34" i="4"/>
  <c r="S23" i="4"/>
  <c r="N41" i="3"/>
  <c r="O41" i="3"/>
  <c r="T39" i="3"/>
  <c r="O35" i="3"/>
  <c r="T40" i="3"/>
  <c r="O33" i="3"/>
  <c r="T41" i="3"/>
  <c r="O31" i="3"/>
  <c r="T42" i="3"/>
  <c r="O32" i="3"/>
  <c r="T43" i="3"/>
  <c r="O34" i="3"/>
  <c r="T44" i="3"/>
  <c r="T45" i="3"/>
  <c r="S39" i="3"/>
  <c r="S40" i="3"/>
  <c r="S41" i="3"/>
  <c r="S42" i="3"/>
  <c r="S43" i="3"/>
  <c r="S44" i="3"/>
  <c r="S45" i="3"/>
  <c r="B45" i="3"/>
  <c r="M45" i="3"/>
  <c r="N45" i="3"/>
  <c r="C42" i="3"/>
  <c r="D42" i="3"/>
  <c r="E42" i="3"/>
  <c r="F42" i="3"/>
  <c r="G42" i="3"/>
  <c r="H42" i="3"/>
  <c r="I42" i="3"/>
  <c r="J42" i="3"/>
  <c r="K42" i="3"/>
  <c r="L42" i="3"/>
  <c r="M42" i="3"/>
  <c r="N42" i="3"/>
  <c r="C43" i="3"/>
  <c r="D43" i="3"/>
  <c r="E43" i="3"/>
  <c r="F43" i="3"/>
  <c r="G43" i="3"/>
  <c r="H43" i="3"/>
  <c r="I43" i="3"/>
  <c r="J43" i="3"/>
  <c r="K43" i="3"/>
  <c r="L43" i="3"/>
  <c r="M43" i="3"/>
  <c r="N43" i="3"/>
  <c r="M41" i="3"/>
  <c r="L41" i="3"/>
  <c r="K41" i="3"/>
  <c r="J41" i="3"/>
  <c r="I41" i="3"/>
  <c r="H41" i="3"/>
  <c r="G41" i="3"/>
  <c r="F41" i="3"/>
  <c r="E41" i="3"/>
  <c r="D41" i="3"/>
  <c r="C41" i="3"/>
  <c r="B41" i="3"/>
  <c r="S38" i="3"/>
  <c r="O38" i="3"/>
  <c r="T26" i="3"/>
  <c r="T27" i="3"/>
  <c r="T28" i="3"/>
  <c r="T29" i="3"/>
  <c r="T30" i="3"/>
  <c r="T31" i="3"/>
  <c r="T32" i="3"/>
  <c r="T33" i="3"/>
  <c r="T34" i="3"/>
  <c r="S26" i="3"/>
  <c r="S27" i="3"/>
  <c r="S28" i="3"/>
  <c r="S29" i="3"/>
  <c r="S30" i="3"/>
  <c r="S31" i="3"/>
  <c r="S32" i="3"/>
  <c r="S33" i="3"/>
  <c r="S34" i="3"/>
  <c r="S23" i="3"/>
  <c r="N41" i="2"/>
  <c r="O41" i="2"/>
  <c r="T39" i="2"/>
  <c r="O35" i="2"/>
  <c r="T40" i="2"/>
  <c r="O33" i="2"/>
  <c r="T41" i="2"/>
  <c r="O31" i="2"/>
  <c r="T42" i="2"/>
  <c r="O32" i="2"/>
  <c r="T43" i="2"/>
  <c r="O34" i="2"/>
  <c r="T44" i="2"/>
  <c r="T45" i="2"/>
  <c r="S39" i="2"/>
  <c r="S40" i="2"/>
  <c r="S41" i="2"/>
  <c r="S42" i="2"/>
  <c r="S43" i="2"/>
  <c r="S44" i="2"/>
  <c r="S45" i="2"/>
  <c r="B45" i="2"/>
  <c r="M45" i="2"/>
  <c r="N45" i="2"/>
  <c r="C42" i="2"/>
  <c r="E42" i="2"/>
  <c r="G42" i="2"/>
  <c r="M42" i="2"/>
  <c r="D42" i="2"/>
  <c r="F42" i="2"/>
  <c r="H42" i="2"/>
  <c r="I42" i="2"/>
  <c r="J42" i="2"/>
  <c r="K42" i="2"/>
  <c r="L42" i="2"/>
  <c r="N42" i="2"/>
  <c r="C43" i="2"/>
  <c r="D43" i="2"/>
  <c r="E43" i="2"/>
  <c r="F43" i="2"/>
  <c r="G43" i="2"/>
  <c r="H43" i="2"/>
  <c r="I43" i="2"/>
  <c r="J43" i="2"/>
  <c r="K43" i="2"/>
  <c r="L43" i="2"/>
  <c r="M43" i="2"/>
  <c r="N43" i="2"/>
  <c r="M41" i="2"/>
  <c r="L41" i="2"/>
  <c r="K41" i="2"/>
  <c r="J41" i="2"/>
  <c r="I41" i="2"/>
  <c r="H41" i="2"/>
  <c r="G41" i="2"/>
  <c r="F41" i="2"/>
  <c r="E41" i="2"/>
  <c r="D41" i="2"/>
  <c r="C41" i="2"/>
  <c r="B41" i="2"/>
  <c r="S38" i="2"/>
  <c r="O38" i="2"/>
  <c r="T26" i="2"/>
  <c r="T27" i="2"/>
  <c r="T28" i="2"/>
  <c r="T29" i="2"/>
  <c r="T30" i="2"/>
  <c r="T31" i="2"/>
  <c r="T32" i="2"/>
  <c r="T33" i="2"/>
  <c r="T34" i="2"/>
  <c r="S26" i="2"/>
  <c r="S27" i="2"/>
  <c r="S31" i="2"/>
  <c r="S30" i="2"/>
  <c r="S28" i="2"/>
  <c r="S29" i="2"/>
  <c r="S32" i="2"/>
  <c r="S33" i="2"/>
  <c r="S34" i="2"/>
  <c r="S23" i="2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G6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Bränslen till industriellt mottryck har flyttats till slutanvändning.</t>
        </r>
      </text>
    </comment>
    <comment ref="G18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Källa: Fjärrvärmekollen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Antaigit 25 GWh baserat på tidigare års användning.</t>
        </r>
      </text>
    </comment>
    <comment ref="E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Användningen hos Stora Enso + ca 10 GWh till övrig industri..</t>
        </r>
      </text>
    </comment>
    <comment ref="G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ur energibalansen. Motsvarar användningen hos Stora Enso + 7 GWh.</t>
        </r>
      </text>
    </comment>
    <comment ref="M32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Endast köpt el. El producerad med industriellt mottryck har dragits av och bränslen för produktion av el med industriellt mottryck har lats till i slutanvändningstabellen.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H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Antaget noll eller nära noll i enlighet med tidigare år.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 inom kolumnen + bränsle till internt använd industriellt mottryck.</t>
        </r>
      </text>
    </comment>
    <comment ref="F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Antagen som 1:20 av mängden olja.</t>
        </r>
      </text>
    </comment>
    <comment ref="I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SCV exkl bränsle till el såld till elnätet.</t>
        </r>
      </text>
    </comment>
    <comment ref="J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SCV.</t>
        </r>
      </text>
    </comment>
    <comment ref="L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SCV.</t>
        </r>
      </text>
    </comment>
    <comment ref="C36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Antaget baserat på föregående år.</t>
        </r>
      </text>
    </comment>
    <comment ref="G36" authorId="1">
      <text>
        <r>
          <rPr>
            <sz val="12"/>
            <color theme="1"/>
            <rFont val="Calibri"/>
            <family val="2"/>
            <scheme val="minor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2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  <comment ref="C35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Antagit samma värde som 2014.</t>
        </r>
      </text>
    </comment>
    <comment ref="C36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Antaget enligt genomsnitt för föregående år.</t>
        </r>
      </text>
    </comment>
    <comment ref="G36" authorId="1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Beräknat som resterande.</t>
        </r>
      </text>
    </comment>
  </commentList>
</comments>
</file>

<file path=xl/sharedStrings.xml><?xml version="1.0" encoding="utf-8"?>
<sst xmlns="http://schemas.openxmlformats.org/spreadsheetml/2006/main" count="682" uniqueCount="77">
  <si>
    <t>Elproduktion och bränsleanvändning (MWh) efter tid, region, produktionssätt och bränsletyp</t>
  </si>
  <si>
    <t>1315 Hylte</t>
  </si>
  <si>
    <t>Elproduktion</t>
  </si>
  <si>
    <t>Olja</t>
  </si>
  <si>
    <t>Kol och koks</t>
  </si>
  <si>
    <t>Gasol/naturgas</t>
  </si>
  <si>
    <t>Avlutar</t>
  </si>
  <si>
    <t>Träbränsle</t>
  </si>
  <si>
    <t>Biogas</t>
  </si>
  <si>
    <t>Spillvärme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</si>
  <si>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</si>
  <si>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</si>
  <si>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</si>
  <si>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</si>
  <si>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</si>
  <si>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</si>
  <si>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</si>
  <si>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</si>
  <si>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</si>
  <si>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</si>
  <si>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</si>
  <si>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</si>
  <si>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</si>
  <si>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</si>
  <si>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</si>
  <si>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</si>
  <si>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</si>
  <si>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</si>
  <si>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</si>
  <si>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</si>
  <si>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</si>
  <si>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</si>
  <si>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</si>
  <si>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</si>
  <si>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</si>
  <si>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Biobränsle</t>
  </si>
  <si>
    <t>Summa förbrukarkategori</t>
  </si>
  <si>
    <t>Gasol</t>
  </si>
  <si>
    <t>slutanv. jordbruk,skogsbruk,fiske</t>
  </si>
  <si>
    <t>Jord, skog</t>
  </si>
  <si>
    <t>Oljeprodukter</t>
  </si>
  <si>
    <t>slutanv. industri, byggverks.</t>
  </si>
  <si>
    <t>industri</t>
  </si>
  <si>
    <t>Etanol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</si>
  <si>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</si>
  <si>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</si>
  <si>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</si>
  <si>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</si>
  <si>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</si>
  <si>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</si>
  <si>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</si>
  <si>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</si>
  <si>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</si>
  <si>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</si>
  <si>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</si>
  <si>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</si>
  <si>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</si>
  <si>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</si>
  <si>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</si>
  <si>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</si>
  <si>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</si>
  <si>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</si>
  <si>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</si>
  <si>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</si>
  <si>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</si>
  <si>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1380 Halmstad</t>
  </si>
  <si>
    <t>1381 Laholm</t>
  </si>
  <si>
    <t>1382 Falkenberg</t>
  </si>
  <si>
    <t>1383 Varberg</t>
  </si>
  <si>
    <t>1384 Kungsbacka</t>
  </si>
  <si>
    <t>RP-svärta-avloppslam</t>
  </si>
  <si>
    <t>Kärnbränsle</t>
  </si>
  <si>
    <t>Svartlut</t>
  </si>
  <si>
    <t>Metanol-natriummakeup</t>
  </si>
  <si>
    <t>Beckolja</t>
  </si>
  <si>
    <t>Hallands län</t>
  </si>
  <si>
    <t>Kol/koks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</si>
</sst>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%"/>
    <numFmt numFmtId="166" formatCode="0.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</font>
    <font>
      <sz val="12"/>
      <color indexed="8"/>
      <name val="Calibri"/>
      <family val="2"/>
    </font>
    <font>
      <i/>
      <sz val="12"/>
      <color indexed="8"/>
      <name val="Calibri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i/>
      <sz val="11"/>
      <color rgb="FF000000"/>
      <name val="Calibri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</font>
    <font>
      <sz val="10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95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/>
    <xf numFmtId="0" fontId="8" fillId="0" borderId="0" xfId="1" applyFont="1" applyFill="1" applyProtection="1"/>
    <xf numFmtId="3" fontId="4" fillId="0" borderId="0" xfId="1" applyNumberFormat="1"/>
    <xf numFmtId="0" fontId="4" fillId="0" borderId="0" xfId="1"/>
    <xf numFmtId="0" fontId="8" fillId="0" borderId="0" xfId="0" applyFont="1" applyFill="1" applyProtection="1"/>
    <xf numFmtId="3" fontId="9" fillId="0" borderId="0" xfId="0" applyNumberFormat="1" applyFont="1"/>
    <xf numFmtId="3" fontId="9" fillId="0" borderId="0" xfId="0" applyNumberFormat="1" applyFont="1" applyAlignment="1">
      <alignment horizontal="right"/>
    </xf>
    <xf numFmtId="3" fontId="4" fillId="0" borderId="0" xfId="1" applyNumberFormat="1" applyFill="1" applyProtection="1"/>
    <xf numFmtId="3" fontId="10" fillId="0" borderId="0" xfId="1" applyNumberFormat="1" applyFont="1" applyFill="1" applyProtection="1"/>
    <xf numFmtId="164" fontId="4" fillId="0" borderId="0" xfId="1" applyNumberFormat="1"/>
    <xf numFmtId="4" fontId="4" fillId="0" borderId="0" xfId="1" applyNumberFormat="1"/>
    <xf numFmtId="165" fontId="4" fillId="0" borderId="0" xfId="1" applyNumberFormat="1"/>
    <xf numFmtId="10" fontId="4" fillId="0" borderId="0" xfId="1" applyNumberFormat="1"/>
    <xf numFmtId="165" fontId="11" fillId="0" borderId="0" xfId="1" applyNumberFormat="1" applyFont="1"/>
    <xf numFmtId="165" fontId="6" fillId="0" borderId="0" xfId="1" applyNumberFormat="1" applyFont="1"/>
    <xf numFmtId="166" fontId="4" fillId="0" borderId="0" xfId="1" applyNumberFormat="1"/>
    <xf numFmtId="2" fontId="4" fillId="0" borderId="0" xfId="1" applyNumberFormat="1"/>
    <xf numFmtId="0" fontId="12" fillId="0" borderId="0" xfId="1" applyFont="1"/>
    <xf numFmtId="3" fontId="12" fillId="0" borderId="0" xfId="1" applyNumberFormat="1" applyFont="1"/>
    <xf numFmtId="3" fontId="11" fillId="0" borderId="0" xfId="1" applyNumberFormat="1" applyFont="1"/>
    <xf numFmtId="3" fontId="11" fillId="2" borderId="0" xfId="1" applyNumberFormat="1" applyFont="1" applyFill="1"/>
    <xf numFmtId="3" fontId="13" fillId="2" borderId="0" xfId="1" applyNumberFormat="1" applyFont="1" applyFill="1"/>
    <xf numFmtId="3" fontId="4" fillId="2" borderId="0" xfId="1" applyNumberFormat="1" applyFill="1"/>
    <xf numFmtId="0" fontId="9" fillId="0" borderId="0" xfId="0" applyFont="1"/>
    <xf numFmtId="0" fontId="9" fillId="0" borderId="0" xfId="0" applyFont="1" applyAlignment="1">
      <alignment horizontal="right"/>
    </xf>
    <xf numFmtId="1" fontId="4" fillId="0" borderId="0" xfId="1" applyNumberFormat="1"/>
    <xf numFmtId="165" fontId="11" fillId="0" borderId="0" xfId="2" applyNumberFormat="1" applyFont="1"/>
    <xf numFmtId="165" fontId="3" fillId="0" borderId="0" xfId="2" applyNumberFormat="1" applyFont="1"/>
    <xf numFmtId="3" fontId="13" fillId="0" borderId="0" xfId="1" applyNumberFormat="1" applyFont="1"/>
    <xf numFmtId="9" fontId="13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3" fillId="0" borderId="0" xfId="2" applyNumberFormat="1" applyFont="1"/>
    <xf numFmtId="9" fontId="3" fillId="0" borderId="0" xfId="2" applyFont="1"/>
    <xf numFmtId="3" fontId="15" fillId="0" borderId="0" xfId="0" applyNumberFormat="1" applyFont="1" applyAlignment="1">
      <alignment horizontal="right"/>
    </xf>
    <xf numFmtId="0" fontId="4" fillId="0" borderId="0" xfId="1" applyFont="1"/>
    <xf numFmtId="1" fontId="4" fillId="0" borderId="0" xfId="1" applyNumberFormat="1" applyAlignment="1">
      <alignment horizontal="right"/>
    </xf>
    <xf numFmtId="3" fontId="15" fillId="0" borderId="0" xfId="0" applyNumberFormat="1" applyFont="1"/>
    <xf numFmtId="3" fontId="20" fillId="0" borderId="0" xfId="1" applyNumberFormat="1" applyFont="1" applyFill="1" applyProtection="1"/>
    <xf numFmtId="0" fontId="22" fillId="0" borderId="0" xfId="0" applyFont="1"/>
    <xf numFmtId="3" fontId="0" fillId="0" borderId="0" xfId="0" applyNumberFormat="1"/>
    <xf numFmtId="9" fontId="0" fillId="0" borderId="0" xfId="94" applyFont="1"/>
  </cellXfs>
  <cellStyles count="95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Normal" xfId="0" builtinId="0"/>
    <cellStyle name="Normal 2" xfId="1"/>
    <cellStyle name="Percent 2" xfId="2"/>
    <cellStyle name="Percent 3" xfId="67"/>
    <cellStyle name="Percent 4" xfId="94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Relationship Id="rId2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zoomScale="125" zoomScaleNormal="125" zoomScalePageLayoutView="125" workbookViewId="0">
      <selection activeCell="A3" sqref="A3"/>
    </sheetView>
  </sheetViews>
  <sheetFormatPr baseColWidth="10" defaultRowHeight="15" x14ac:dyDescent="0"/>
  <cols>
    <col min="1" max="1" width="20.33203125" customWidth="1"/>
    <col min="13" max="13" width="12" customWidth="1"/>
    <col min="14" max="14" width="11.83203125" customWidth="1"/>
    <col min="19" max="19" width="11.83203125" customWidth="1"/>
  </cols>
  <sheetData>
    <row r="1" spans="1:14">
      <c r="A1" s="43" t="s">
        <v>0</v>
      </c>
    </row>
    <row r="2" spans="1:14">
      <c r="A2" s="43" t="s">
        <v>75</v>
      </c>
    </row>
    <row r="3" spans="1:14">
      <c r="A3">
        <v>2013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35</v>
      </c>
      <c r="H3" t="s">
        <v>8</v>
      </c>
      <c r="I3" s="6" t="s">
        <v>72</v>
      </c>
      <c r="J3" t="s">
        <v>10</v>
      </c>
      <c r="K3" t="s">
        <v>11</v>
      </c>
      <c r="L3" t="s">
        <v>71</v>
      </c>
      <c r="M3" t="s">
        <v>13</v>
      </c>
      <c r="N3" t="s">
        <v>14</v>
      </c>
    </row>
    <row r="6" spans="1:14">
      <c r="A6" t="s">
        <v>15</v>
      </c>
      <c r="B6" s="44">
        <v>132125</v>
      </c>
      <c r="C6" s="44">
        <v>893</v>
      </c>
      <c r="D6" s="44">
        <v>0</v>
      </c>
      <c r="E6" s="44">
        <v>0</v>
      </c>
      <c r="F6" s="44">
        <v>0</v>
      </c>
      <c r="G6" s="44">
        <v>7138</v>
      </c>
      <c r="H6" s="44">
        <v>0</v>
      </c>
      <c r="I6" s="44">
        <v>70254</v>
      </c>
      <c r="J6" s="44">
        <v>0</v>
      </c>
      <c r="K6" s="44">
        <v>0</v>
      </c>
      <c r="L6" s="44">
        <v>0</v>
      </c>
      <c r="M6" s="44"/>
      <c r="N6" s="44">
        <f>SUM(C6:M6)</f>
        <v>78285</v>
      </c>
    </row>
    <row r="7" spans="1:14">
      <c r="A7" t="s">
        <v>16</v>
      </c>
      <c r="B7" s="44">
        <v>27213907</v>
      </c>
      <c r="C7" s="44">
        <v>13811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78246522</v>
      </c>
      <c r="M7" s="44"/>
      <c r="N7" s="44">
        <f>SUM(C7:M7)</f>
        <v>78260333</v>
      </c>
    </row>
    <row r="8" spans="1:14">
      <c r="A8" t="s">
        <v>17</v>
      </c>
      <c r="B8" s="44">
        <v>614124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>
        <v>0</v>
      </c>
    </row>
    <row r="9" spans="1:14">
      <c r="A9" t="s">
        <v>18</v>
      </c>
      <c r="B9" s="44">
        <v>653813</v>
      </c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>
        <v>0</v>
      </c>
    </row>
    <row r="10" spans="1:14">
      <c r="A10" t="s">
        <v>19</v>
      </c>
      <c r="B10" s="44">
        <f>SUM(B6:B9)</f>
        <v>28613969</v>
      </c>
      <c r="C10" s="44">
        <f t="shared" ref="C10:N10" si="0">SUM(C6:C9)</f>
        <v>14704</v>
      </c>
      <c r="D10" s="44">
        <f t="shared" si="0"/>
        <v>0</v>
      </c>
      <c r="E10" s="44">
        <f t="shared" si="0"/>
        <v>0</v>
      </c>
      <c r="F10" s="44">
        <f t="shared" si="0"/>
        <v>0</v>
      </c>
      <c r="G10" s="44">
        <f t="shared" si="0"/>
        <v>7138</v>
      </c>
      <c r="H10" s="44">
        <f t="shared" si="0"/>
        <v>0</v>
      </c>
      <c r="I10" s="44">
        <f t="shared" si="0"/>
        <v>70254</v>
      </c>
      <c r="J10" s="44">
        <f t="shared" si="0"/>
        <v>0</v>
      </c>
      <c r="K10" s="44">
        <f t="shared" si="0"/>
        <v>0</v>
      </c>
      <c r="L10" s="44">
        <f t="shared" si="0"/>
        <v>78246522</v>
      </c>
      <c r="M10" s="44">
        <f t="shared" si="0"/>
        <v>0</v>
      </c>
      <c r="N10" s="44">
        <f t="shared" si="0"/>
        <v>78338618</v>
      </c>
    </row>
    <row r="11" spans="1:14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>
      <c r="A13" s="43" t="s">
        <v>20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>
      <c r="B15" s="44" t="s">
        <v>21</v>
      </c>
      <c r="C15" s="44" t="s">
        <v>3</v>
      </c>
      <c r="D15" s="44" t="s">
        <v>4</v>
      </c>
      <c r="E15" s="44" t="s">
        <v>5</v>
      </c>
      <c r="F15" s="44" t="s">
        <v>22</v>
      </c>
      <c r="G15" s="44" t="s">
        <v>35</v>
      </c>
      <c r="H15" s="44" t="s">
        <v>8</v>
      </c>
      <c r="I15" s="6" t="s">
        <v>72</v>
      </c>
      <c r="J15" s="44" t="s">
        <v>10</v>
      </c>
      <c r="K15" s="44" t="s">
        <v>11</v>
      </c>
      <c r="L15" s="44" t="s">
        <v>12</v>
      </c>
      <c r="M15" s="44" t="s">
        <v>13</v>
      </c>
      <c r="N15" s="44" t="s">
        <v>14</v>
      </c>
    </row>
    <row r="16" spans="1:14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</row>
    <row r="17" spans="1:20">
      <c r="A17" t="s">
        <v>23</v>
      </c>
      <c r="B17" s="44">
        <v>674160</v>
      </c>
      <c r="C17" s="44">
        <v>4154</v>
      </c>
      <c r="D17" s="44">
        <v>0</v>
      </c>
      <c r="E17" s="44">
        <v>27742</v>
      </c>
      <c r="F17" s="44">
        <v>1254</v>
      </c>
      <c r="G17" s="44">
        <v>237100</v>
      </c>
      <c r="H17" s="44">
        <v>0</v>
      </c>
      <c r="I17" s="44">
        <v>0</v>
      </c>
      <c r="J17" s="44">
        <v>0</v>
      </c>
      <c r="K17" s="44">
        <v>509245</v>
      </c>
      <c r="L17" s="44">
        <v>0</v>
      </c>
      <c r="M17" s="44">
        <v>0</v>
      </c>
      <c r="N17" s="44">
        <f>SUM(C17:M17)</f>
        <v>779495</v>
      </c>
    </row>
    <row r="18" spans="1:20">
      <c r="A18" t="s">
        <v>24</v>
      </c>
      <c r="B18" s="44">
        <v>317218</v>
      </c>
      <c r="C18" s="44">
        <v>3699</v>
      </c>
      <c r="D18" s="44">
        <v>0</v>
      </c>
      <c r="E18" s="44">
        <v>10833</v>
      </c>
      <c r="F18" s="44">
        <v>24091</v>
      </c>
      <c r="G18" s="44">
        <v>301476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1382</v>
      </c>
      <c r="N18" s="44">
        <f>SUM(C18:M18)</f>
        <v>341481</v>
      </c>
    </row>
    <row r="19" spans="1:20">
      <c r="A19" t="s">
        <v>25</v>
      </c>
      <c r="B19" s="44">
        <v>0</v>
      </c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>
        <v>0</v>
      </c>
      <c r="N19" s="44">
        <f t="shared" ref="N19:N20" si="1">SUM(C19:M19)</f>
        <v>0</v>
      </c>
    </row>
    <row r="20" spans="1:20">
      <c r="A20" t="s">
        <v>26</v>
      </c>
      <c r="B20" s="44">
        <v>0</v>
      </c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>
        <v>0</v>
      </c>
      <c r="N20" s="44">
        <f t="shared" si="1"/>
        <v>0</v>
      </c>
    </row>
    <row r="21" spans="1:20">
      <c r="A21" t="s">
        <v>27</v>
      </c>
      <c r="B21" s="44">
        <v>140850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>
        <v>0</v>
      </c>
    </row>
    <row r="22" spans="1:20">
      <c r="A22" t="s">
        <v>28</v>
      </c>
      <c r="B22" s="44">
        <v>0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>
        <v>0</v>
      </c>
    </row>
    <row r="23" spans="1:20">
      <c r="A23" t="s">
        <v>19</v>
      </c>
      <c r="B23" s="44">
        <f>SUM(B17:B22)</f>
        <v>1132228</v>
      </c>
      <c r="C23" s="44">
        <f t="shared" ref="C23:N23" si="2">SUM(C17:C22)</f>
        <v>7853</v>
      </c>
      <c r="D23" s="44">
        <f t="shared" si="2"/>
        <v>0</v>
      </c>
      <c r="E23" s="44">
        <f t="shared" si="2"/>
        <v>38575</v>
      </c>
      <c r="F23" s="44">
        <f t="shared" si="2"/>
        <v>25345</v>
      </c>
      <c r="G23" s="44">
        <f t="shared" si="2"/>
        <v>538576</v>
      </c>
      <c r="H23" s="44">
        <f t="shared" si="2"/>
        <v>0</v>
      </c>
      <c r="I23" s="44">
        <f t="shared" si="2"/>
        <v>0</v>
      </c>
      <c r="J23" s="44">
        <f t="shared" si="2"/>
        <v>0</v>
      </c>
      <c r="K23" s="44">
        <f t="shared" si="2"/>
        <v>509245</v>
      </c>
      <c r="L23" s="44">
        <f t="shared" si="2"/>
        <v>0</v>
      </c>
      <c r="M23" s="44">
        <f t="shared" si="2"/>
        <v>1382</v>
      </c>
      <c r="N23" s="44">
        <f t="shared" si="2"/>
        <v>1120976</v>
      </c>
      <c r="R23" s="3" t="s">
        <v>29</v>
      </c>
      <c r="S23" s="13">
        <f>N42/1000</f>
        <v>13000.844129999999</v>
      </c>
      <c r="T23" s="3"/>
    </row>
    <row r="24" spans="1:20"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R24" s="3"/>
      <c r="S24" s="3"/>
      <c r="T24" s="3"/>
    </row>
    <row r="25" spans="1:20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R25" s="3"/>
      <c r="S25" s="3" t="s">
        <v>30</v>
      </c>
      <c r="T25" s="3" t="s">
        <v>31</v>
      </c>
    </row>
    <row r="26" spans="1:20"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R26" s="3" t="s">
        <v>13</v>
      </c>
      <c r="S26" s="14">
        <f>M42/1000</f>
        <v>4612.2238799999996</v>
      </c>
      <c r="T26" s="16">
        <f>M43</f>
        <v>0.35476341642748394</v>
      </c>
    </row>
    <row r="27" spans="1:20">
      <c r="A27" s="43" t="s">
        <v>32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6" t="s">
        <v>73</v>
      </c>
      <c r="M27" s="44"/>
      <c r="N27" s="44"/>
      <c r="R27" s="44" t="s">
        <v>35</v>
      </c>
      <c r="S27" s="14">
        <f>G42/1000</f>
        <v>1817.348</v>
      </c>
      <c r="T27" s="16">
        <f>G43</f>
        <v>0.13978692320496269</v>
      </c>
    </row>
    <row r="28" spans="1:20"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6" t="s">
        <v>70</v>
      </c>
      <c r="M28" s="44"/>
      <c r="N28" s="44"/>
      <c r="R28" s="3" t="s">
        <v>10</v>
      </c>
      <c r="S28" s="14">
        <f>J42/1000</f>
        <v>172</v>
      </c>
      <c r="T28" s="15">
        <f>J43</f>
        <v>1.3229910171994349E-2</v>
      </c>
    </row>
    <row r="29" spans="1:20">
      <c r="B29" s="44" t="s">
        <v>33</v>
      </c>
      <c r="C29" s="44" t="s">
        <v>3</v>
      </c>
      <c r="D29" s="44" t="s">
        <v>4</v>
      </c>
      <c r="E29" s="44" t="s">
        <v>5</v>
      </c>
      <c r="F29" s="44" t="s">
        <v>34</v>
      </c>
      <c r="G29" s="44" t="s">
        <v>35</v>
      </c>
      <c r="H29" s="44" t="s">
        <v>8</v>
      </c>
      <c r="I29" s="6" t="s">
        <v>72</v>
      </c>
      <c r="J29" s="6" t="s">
        <v>74</v>
      </c>
      <c r="K29" s="44" t="s">
        <v>11</v>
      </c>
      <c r="L29" s="2" t="s">
        <v>12</v>
      </c>
      <c r="M29" s="44" t="s">
        <v>13</v>
      </c>
      <c r="N29" s="44" t="s">
        <v>36</v>
      </c>
      <c r="R29" s="3" t="s">
        <v>11</v>
      </c>
      <c r="S29" s="14">
        <f>K42/1000</f>
        <v>509.245</v>
      </c>
      <c r="T29" s="15">
        <f>K43</f>
        <v>3.9170148869402684E-2</v>
      </c>
    </row>
    <row r="30" spans="1:20"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R30" s="3" t="s">
        <v>34</v>
      </c>
      <c r="S30" s="14">
        <f>F42/1000</f>
        <v>303.67525000000001</v>
      </c>
      <c r="T30" s="15">
        <f>F43</f>
        <v>2.3358117900918178E-2</v>
      </c>
    </row>
    <row r="31" spans="1:20">
      <c r="A31" t="s">
        <v>38</v>
      </c>
      <c r="B31" s="44">
        <v>0</v>
      </c>
      <c r="C31" s="44">
        <v>111497</v>
      </c>
      <c r="D31" s="44">
        <v>0</v>
      </c>
      <c r="E31" s="44">
        <v>0</v>
      </c>
      <c r="F31" s="44">
        <v>11780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183264</v>
      </c>
      <c r="N31" s="44">
        <f>SUM(B31:M31)</f>
        <v>306541</v>
      </c>
      <c r="O31" s="17">
        <f>N31/N$39</f>
        <v>2.438414164933473E-2</v>
      </c>
      <c r="P31" s="18" t="s">
        <v>39</v>
      </c>
      <c r="Q31" s="3"/>
      <c r="R31" s="3" t="s">
        <v>37</v>
      </c>
      <c r="S31" s="13">
        <f>E42/1000</f>
        <v>267.91399999999999</v>
      </c>
      <c r="T31" s="15">
        <f>E43</f>
        <v>2.0607431126858686E-2</v>
      </c>
    </row>
    <row r="32" spans="1:20">
      <c r="A32" t="s">
        <v>41</v>
      </c>
      <c r="B32" s="44">
        <v>132435</v>
      </c>
      <c r="C32" s="44">
        <v>213576</v>
      </c>
      <c r="D32" s="44">
        <v>0</v>
      </c>
      <c r="E32" s="44">
        <v>204407</v>
      </c>
      <c r="F32" s="44">
        <v>15073.25</v>
      </c>
      <c r="G32" s="44">
        <v>813997</v>
      </c>
      <c r="H32" s="44">
        <v>0</v>
      </c>
      <c r="I32" s="44">
        <v>1973000</v>
      </c>
      <c r="J32" s="44">
        <v>172000</v>
      </c>
      <c r="K32" s="44">
        <v>0</v>
      </c>
      <c r="L32" s="44">
        <v>126720</v>
      </c>
      <c r="M32" s="44">
        <v>1790350</v>
      </c>
      <c r="N32" s="44">
        <f t="shared" ref="N32:N38" si="3">SUM(B32:M32)</f>
        <v>5441558.25</v>
      </c>
      <c r="O32" s="17">
        <f>N32/N$39</f>
        <v>0.43285474752514674</v>
      </c>
      <c r="P32" s="18" t="s">
        <v>42</v>
      </c>
      <c r="Q32" s="3"/>
      <c r="R32" s="3" t="s">
        <v>76</v>
      </c>
      <c r="S32" s="13">
        <f>D42/1000</f>
        <v>0</v>
      </c>
      <c r="T32" s="15">
        <f>D43</f>
        <v>0</v>
      </c>
    </row>
    <row r="33" spans="1:20">
      <c r="A33" t="s">
        <v>44</v>
      </c>
      <c r="B33" s="44">
        <v>140749</v>
      </c>
      <c r="C33" s="44">
        <v>8922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308919</v>
      </c>
      <c r="N33" s="44">
        <f t="shared" si="3"/>
        <v>458590</v>
      </c>
      <c r="O33" s="17">
        <f>N33/N$39</f>
        <v>3.6479046910424424E-2</v>
      </c>
      <c r="P33" s="18" t="s">
        <v>45</v>
      </c>
      <c r="Q33" s="3"/>
      <c r="R33" s="3" t="s">
        <v>6</v>
      </c>
      <c r="S33" s="13">
        <f>I42/1000</f>
        <v>2043.2539999999999</v>
      </c>
      <c r="T33" s="15">
        <f>I43</f>
        <v>0.15716317952655895</v>
      </c>
    </row>
    <row r="34" spans="1:20">
      <c r="A34" t="s">
        <v>46</v>
      </c>
      <c r="B34" s="44">
        <v>0</v>
      </c>
      <c r="C34" s="44">
        <v>2706152</v>
      </c>
      <c r="D34" s="44">
        <v>0</v>
      </c>
      <c r="E34" s="44">
        <v>24932</v>
      </c>
      <c r="F34" s="44">
        <v>251477</v>
      </c>
      <c r="G34" s="44">
        <v>0</v>
      </c>
      <c r="H34" s="44">
        <v>15695</v>
      </c>
      <c r="I34" s="44">
        <v>0</v>
      </c>
      <c r="J34" s="44">
        <v>0</v>
      </c>
      <c r="K34" s="44">
        <v>0</v>
      </c>
      <c r="L34" s="44">
        <v>0</v>
      </c>
      <c r="M34" s="44">
        <v>69899</v>
      </c>
      <c r="N34" s="44">
        <f t="shared" si="3"/>
        <v>3068155</v>
      </c>
      <c r="O34" s="17">
        <f>N34/N$39</f>
        <v>0.24405977054330286</v>
      </c>
      <c r="P34" s="18" t="s">
        <v>47</v>
      </c>
      <c r="Q34" s="3"/>
      <c r="R34" s="3" t="s">
        <v>40</v>
      </c>
      <c r="S34" s="14">
        <f>C42/1000</f>
        <v>3132.7689999999998</v>
      </c>
      <c r="T34" s="16">
        <f>C43</f>
        <v>0.24096658406749163</v>
      </c>
    </row>
    <row r="35" spans="1:20">
      <c r="A35" t="s">
        <v>48</v>
      </c>
      <c r="B35" s="44">
        <v>128811</v>
      </c>
      <c r="C35" s="44">
        <v>73554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698080</v>
      </c>
      <c r="N35" s="44">
        <f t="shared" si="3"/>
        <v>900445</v>
      </c>
      <c r="O35" s="17">
        <f>N35/N$39</f>
        <v>7.1626889804088892E-2</v>
      </c>
      <c r="P35" s="18" t="s">
        <v>49</v>
      </c>
      <c r="Q35" s="18"/>
      <c r="R35" s="3" t="s">
        <v>12</v>
      </c>
      <c r="S35" s="14">
        <f>L42/1000</f>
        <v>126.72</v>
      </c>
      <c r="T35" s="16">
        <f>L43</f>
        <v>9.7470594011344405E-3</v>
      </c>
    </row>
    <row r="36" spans="1:20">
      <c r="A36" t="s">
        <v>50</v>
      </c>
      <c r="B36" s="44">
        <v>118474</v>
      </c>
      <c r="C36" s="44">
        <v>7276</v>
      </c>
      <c r="D36" s="44">
        <v>0</v>
      </c>
      <c r="E36" s="44">
        <v>0</v>
      </c>
      <c r="F36" s="44">
        <v>0</v>
      </c>
      <c r="G36" s="44">
        <v>457637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1026776</v>
      </c>
      <c r="N36" s="44">
        <f t="shared" si="3"/>
        <v>1610163</v>
      </c>
      <c r="O36" s="18"/>
      <c r="P36" s="18"/>
      <c r="Q36" s="3"/>
      <c r="R36" s="3" t="s">
        <v>8</v>
      </c>
      <c r="S36" s="14">
        <f>H42/1000</f>
        <v>15.695</v>
      </c>
      <c r="T36" s="15">
        <f>H43</f>
        <v>1.2072293031944843E-3</v>
      </c>
    </row>
    <row r="37" spans="1:20">
      <c r="A37" t="s">
        <v>51</v>
      </c>
      <c r="B37" s="44">
        <v>467587</v>
      </c>
      <c r="C37" s="44">
        <v>3939</v>
      </c>
      <c r="D37" s="44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186991</v>
      </c>
      <c r="N37" s="44">
        <f t="shared" si="3"/>
        <v>658517</v>
      </c>
      <c r="O37" s="18"/>
      <c r="P37" s="18"/>
      <c r="Q37" s="3"/>
      <c r="R37" s="3"/>
      <c r="S37" s="14">
        <f>SUM(S26:S36)</f>
        <v>13000.844129999999</v>
      </c>
      <c r="T37" s="15">
        <f>SUM(T26:T36)</f>
        <v>1</v>
      </c>
    </row>
    <row r="38" spans="1:20">
      <c r="A38" t="s">
        <v>52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127357</v>
      </c>
      <c r="N38" s="44">
        <f t="shared" si="3"/>
        <v>127357</v>
      </c>
      <c r="O38" s="18">
        <f>SUM(O31:O35)</f>
        <v>0.80940459643229767</v>
      </c>
      <c r="P38" s="18"/>
      <c r="Q38" s="3"/>
      <c r="R38" s="2"/>
      <c r="S38" s="2"/>
      <c r="T38" s="2"/>
    </row>
    <row r="39" spans="1:20">
      <c r="A39" t="s">
        <v>19</v>
      </c>
      <c r="B39" s="44">
        <f>SUM(B31:B38)</f>
        <v>988056</v>
      </c>
      <c r="C39" s="44">
        <f t="shared" ref="C39:N39" si="4">SUM(C31:C38)</f>
        <v>3124916</v>
      </c>
      <c r="D39" s="44">
        <f t="shared" si="4"/>
        <v>0</v>
      </c>
      <c r="E39" s="44">
        <f t="shared" si="4"/>
        <v>229339</v>
      </c>
      <c r="F39" s="44">
        <f t="shared" si="4"/>
        <v>278330.25</v>
      </c>
      <c r="G39" s="44">
        <f t="shared" si="4"/>
        <v>1271634</v>
      </c>
      <c r="H39" s="44">
        <f t="shared" si="4"/>
        <v>15695</v>
      </c>
      <c r="I39" s="44">
        <f t="shared" si="4"/>
        <v>1973000</v>
      </c>
      <c r="J39" s="44">
        <f t="shared" si="4"/>
        <v>172000</v>
      </c>
      <c r="K39" s="44">
        <f t="shared" si="4"/>
        <v>0</v>
      </c>
      <c r="L39" s="44">
        <f t="shared" si="4"/>
        <v>126720</v>
      </c>
      <c r="M39" s="44">
        <f t="shared" si="4"/>
        <v>4391636</v>
      </c>
      <c r="N39" s="44">
        <f t="shared" si="4"/>
        <v>12571326.25</v>
      </c>
      <c r="R39" s="7"/>
      <c r="S39" s="7"/>
      <c r="T39" s="7"/>
    </row>
    <row r="40" spans="1:20">
      <c r="R40" s="7"/>
      <c r="S40" s="7" t="s">
        <v>30</v>
      </c>
      <c r="T40" s="7" t="s">
        <v>31</v>
      </c>
    </row>
    <row r="41" spans="1:20">
      <c r="A41" s="21" t="s">
        <v>56</v>
      </c>
      <c r="B41" s="22">
        <f>B38+B37+B36</f>
        <v>586061</v>
      </c>
      <c r="C41" s="22">
        <f t="shared" ref="C41:N41" si="5">C38+C37+C36</f>
        <v>11215</v>
      </c>
      <c r="D41" s="22">
        <f t="shared" si="5"/>
        <v>0</v>
      </c>
      <c r="E41" s="22">
        <f t="shared" si="5"/>
        <v>0</v>
      </c>
      <c r="F41" s="22">
        <f t="shared" si="5"/>
        <v>0</v>
      </c>
      <c r="G41" s="22">
        <f t="shared" si="5"/>
        <v>457637</v>
      </c>
      <c r="H41" s="22">
        <f t="shared" si="5"/>
        <v>0</v>
      </c>
      <c r="I41" s="22">
        <f t="shared" si="5"/>
        <v>0</v>
      </c>
      <c r="J41" s="22">
        <f t="shared" si="5"/>
        <v>0</v>
      </c>
      <c r="K41" s="22">
        <f t="shared" si="5"/>
        <v>0</v>
      </c>
      <c r="L41" s="22">
        <f t="shared" si="5"/>
        <v>0</v>
      </c>
      <c r="M41" s="22">
        <f t="shared" si="5"/>
        <v>1341124</v>
      </c>
      <c r="N41" s="22">
        <f t="shared" si="5"/>
        <v>2396037</v>
      </c>
      <c r="O41" s="17">
        <f>N41/N$39</f>
        <v>0.19059540356770233</v>
      </c>
      <c r="P41" s="17" t="s">
        <v>57</v>
      </c>
      <c r="R41" s="7" t="s">
        <v>53</v>
      </c>
      <c r="S41" s="19">
        <f>N45/1000</f>
        <v>495.50288</v>
      </c>
      <c r="T41" s="7"/>
    </row>
    <row r="42" spans="1:20">
      <c r="A42" s="23" t="s">
        <v>59</v>
      </c>
      <c r="B42" s="22"/>
      <c r="C42" s="24">
        <f>C39+C23</f>
        <v>3132769</v>
      </c>
      <c r="D42" s="24">
        <f t="shared" ref="D42:K42" si="6">D39+D23+D10</f>
        <v>0</v>
      </c>
      <c r="E42" s="24">
        <f t="shared" si="6"/>
        <v>267914</v>
      </c>
      <c r="F42" s="24">
        <f t="shared" si="6"/>
        <v>303675.25</v>
      </c>
      <c r="G42" s="24">
        <f t="shared" si="6"/>
        <v>1817348</v>
      </c>
      <c r="H42" s="24">
        <f t="shared" si="6"/>
        <v>15695</v>
      </c>
      <c r="I42" s="24">
        <f t="shared" si="6"/>
        <v>2043254</v>
      </c>
      <c r="J42" s="24">
        <f t="shared" si="6"/>
        <v>172000</v>
      </c>
      <c r="K42" s="24">
        <f t="shared" si="6"/>
        <v>509245</v>
      </c>
      <c r="L42" s="24">
        <f>L39+L23</f>
        <v>126720</v>
      </c>
      <c r="M42" s="24">
        <f>M39+M23-B6+M45</f>
        <v>4612223.88</v>
      </c>
      <c r="N42" s="25">
        <f>SUM(C42:M42)</f>
        <v>13000844.129999999</v>
      </c>
      <c r="O42" s="7"/>
      <c r="P42" s="7"/>
      <c r="R42" s="7" t="s">
        <v>54</v>
      </c>
      <c r="S42" s="20">
        <f>N41/1000</f>
        <v>2396.0369999999998</v>
      </c>
      <c r="T42" s="15">
        <f>O41</f>
        <v>0.19059540356770233</v>
      </c>
    </row>
    <row r="43" spans="1:20">
      <c r="A43" s="23" t="s">
        <v>60</v>
      </c>
      <c r="B43" s="22"/>
      <c r="C43" s="17">
        <f t="shared" ref="C43:M43" si="7">C42/$N42</f>
        <v>0.24096658406749163</v>
      </c>
      <c r="D43" s="17">
        <f t="shared" si="7"/>
        <v>0</v>
      </c>
      <c r="E43" s="17">
        <f t="shared" si="7"/>
        <v>2.0607431126858686E-2</v>
      </c>
      <c r="F43" s="17">
        <f t="shared" si="7"/>
        <v>2.3358117900918178E-2</v>
      </c>
      <c r="G43" s="17">
        <f t="shared" si="7"/>
        <v>0.13978692320496269</v>
      </c>
      <c r="H43" s="17">
        <f t="shared" si="7"/>
        <v>1.2072293031944843E-3</v>
      </c>
      <c r="I43" s="17">
        <f t="shared" si="7"/>
        <v>0.15716317952655895</v>
      </c>
      <c r="J43" s="17">
        <f t="shared" si="7"/>
        <v>1.3229910171994349E-2</v>
      </c>
      <c r="K43" s="17">
        <f t="shared" si="7"/>
        <v>3.9170148869402684E-2</v>
      </c>
      <c r="L43" s="17">
        <f t="shared" si="7"/>
        <v>9.7470594011344405E-3</v>
      </c>
      <c r="M43" s="17">
        <f t="shared" si="7"/>
        <v>0.35476341642748394</v>
      </c>
      <c r="N43" s="17">
        <f>SUM(C43:M43)</f>
        <v>1.0000000000000002</v>
      </c>
      <c r="O43" s="7"/>
      <c r="P43" s="7"/>
      <c r="R43" s="7" t="s">
        <v>55</v>
      </c>
      <c r="S43" s="20">
        <f>N35/1000</f>
        <v>900.44500000000005</v>
      </c>
      <c r="T43" s="16">
        <f>O35</f>
        <v>7.1626889804088892E-2</v>
      </c>
    </row>
    <row r="44" spans="1:20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R44" s="7" t="s">
        <v>58</v>
      </c>
      <c r="S44" s="20">
        <f>N33/1000</f>
        <v>458.59</v>
      </c>
      <c r="T44" s="15">
        <f>O33</f>
        <v>3.6479046910424424E-2</v>
      </c>
    </row>
    <row r="45" spans="1:20">
      <c r="A45" s="6" t="s">
        <v>63</v>
      </c>
      <c r="B45" s="6">
        <f>B23-B39</f>
        <v>144172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351330.88</v>
      </c>
      <c r="N45" s="25">
        <f>B45+M45</f>
        <v>495502.88</v>
      </c>
      <c r="O45" s="7"/>
      <c r="P45" s="7"/>
      <c r="R45" s="7" t="s">
        <v>39</v>
      </c>
      <c r="S45" s="20">
        <f>N31/1000</f>
        <v>306.541</v>
      </c>
      <c r="T45" s="15">
        <f>O31</f>
        <v>2.438414164933473E-2</v>
      </c>
    </row>
    <row r="46" spans="1:20">
      <c r="B46" s="45">
        <f>B45/B23</f>
        <v>0.12733477709436616</v>
      </c>
      <c r="R46" s="7" t="s">
        <v>61</v>
      </c>
      <c r="S46" s="20">
        <f>N32/1000</f>
        <v>5441.55825</v>
      </c>
      <c r="T46" s="16">
        <f>O32</f>
        <v>0.43285474752514674</v>
      </c>
    </row>
    <row r="47" spans="1:20">
      <c r="R47" s="7" t="s">
        <v>62</v>
      </c>
      <c r="S47" s="20">
        <f>N34/1000</f>
        <v>3068.1550000000002</v>
      </c>
      <c r="T47" s="16">
        <f>O34</f>
        <v>0.24405977054330286</v>
      </c>
    </row>
    <row r="48" spans="1:20">
      <c r="D48" s="44"/>
      <c r="R48" s="7" t="s">
        <v>64</v>
      </c>
      <c r="S48" s="20">
        <f>SUM(S42:S47)</f>
        <v>12571.32625</v>
      </c>
      <c r="T48" s="15">
        <f>SUM(T42:T47)</f>
        <v>0.99999999999999989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 enableFormatConditionsCalculation="0"/>
  <dimension ref="A1:AU70"/>
  <sheetViews>
    <sheetView topLeftCell="A14" zoomScale="125" zoomScaleNormal="125" zoomScalePageLayoutView="125" workbookViewId="0">
      <selection activeCell="B10" sqref="B9:B10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1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15</v>
      </c>
      <c r="B6" s="41">
        <v>0</v>
      </c>
      <c r="C6" s="41">
        <v>0</v>
      </c>
      <c r="D6" s="9">
        <v>0</v>
      </c>
      <c r="E6" s="41">
        <v>0</v>
      </c>
      <c r="F6" s="9">
        <v>0</v>
      </c>
      <c r="G6" s="41">
        <v>0</v>
      </c>
      <c r="H6" s="9">
        <v>0</v>
      </c>
      <c r="I6" s="9"/>
      <c r="J6" s="9"/>
      <c r="K6" s="9"/>
      <c r="L6" s="9"/>
      <c r="M6" s="9"/>
      <c r="N6" s="41">
        <v>0</v>
      </c>
      <c r="O6" s="3"/>
      <c r="P6" s="3"/>
      <c r="Q6" s="3"/>
      <c r="R6" s="3"/>
      <c r="S6" s="3"/>
      <c r="T6" s="3"/>
    </row>
    <row r="7" spans="1:20" ht="15">
      <c r="A7" s="8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17</v>
      </c>
      <c r="B8" s="9">
        <v>109647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18</v>
      </c>
      <c r="B9" s="38">
        <v>93425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19</v>
      </c>
      <c r="B10" s="38">
        <f>SUM(B6:B9)</f>
        <v>203072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41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20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21</v>
      </c>
      <c r="C15" s="6" t="s">
        <v>3</v>
      </c>
      <c r="D15" s="6" t="s">
        <v>4</v>
      </c>
      <c r="E15" s="6" t="s">
        <v>5</v>
      </c>
      <c r="F15" s="6" t="s">
        <v>22</v>
      </c>
      <c r="G15" s="6" t="s">
        <v>7</v>
      </c>
      <c r="H15" s="6" t="s">
        <v>8</v>
      </c>
      <c r="I15" s="6" t="s">
        <v>9</v>
      </c>
      <c r="J15" s="6" t="s">
        <v>10</v>
      </c>
      <c r="K15" s="6" t="s">
        <v>11</v>
      </c>
      <c r="L15" s="6" t="s">
        <v>12</v>
      </c>
      <c r="M15" s="6" t="s">
        <v>13</v>
      </c>
      <c r="N15" s="11" t="s">
        <v>14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24</v>
      </c>
      <c r="B18" s="41">
        <v>13800</v>
      </c>
      <c r="C18" s="9">
        <v>0</v>
      </c>
      <c r="D18" s="9">
        <v>0</v>
      </c>
      <c r="E18" s="9">
        <v>0</v>
      </c>
      <c r="F18" s="9">
        <v>0</v>
      </c>
      <c r="G18" s="41">
        <v>13800</v>
      </c>
      <c r="H18" s="9">
        <v>0</v>
      </c>
      <c r="I18" s="9"/>
      <c r="J18" s="9"/>
      <c r="K18" s="9"/>
      <c r="L18" s="9"/>
      <c r="M18" s="9"/>
      <c r="N18" s="41">
        <v>13800</v>
      </c>
      <c r="O18" s="3"/>
      <c r="P18" s="3"/>
      <c r="Q18" s="3"/>
      <c r="R18" s="3"/>
      <c r="S18" s="3"/>
      <c r="T18" s="3"/>
    </row>
    <row r="19" spans="1:20" ht="15">
      <c r="A19" s="8" t="s">
        <v>25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27</v>
      </c>
      <c r="B21" s="41">
        <v>10000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19</v>
      </c>
      <c r="B23" s="41">
        <f>SUM(B17:B22)</f>
        <v>23800</v>
      </c>
      <c r="C23" s="9">
        <v>0</v>
      </c>
      <c r="D23" s="9">
        <v>0</v>
      </c>
      <c r="E23" s="9">
        <v>0</v>
      </c>
      <c r="F23" s="9">
        <v>0</v>
      </c>
      <c r="G23" s="41">
        <f>SUM(G17:G22)</f>
        <v>13800</v>
      </c>
      <c r="H23" s="9">
        <v>0</v>
      </c>
      <c r="I23" s="9"/>
      <c r="J23" s="9"/>
      <c r="K23" s="9"/>
      <c r="L23" s="9"/>
      <c r="M23" s="9"/>
      <c r="N23" s="41">
        <v>13800</v>
      </c>
      <c r="O23" s="3"/>
      <c r="P23" s="3"/>
      <c r="Q23" s="3"/>
      <c r="R23" s="3" t="s">
        <v>29</v>
      </c>
      <c r="S23" s="13">
        <f>N42/1000</f>
        <v>1924.0013600000002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30</v>
      </c>
      <c r="T25" s="3" t="s">
        <v>31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13</v>
      </c>
      <c r="S26" s="14">
        <f>M42/1000</f>
        <v>1141.8213600000001</v>
      </c>
      <c r="T26" s="15">
        <f>M43</f>
        <v>0.59346182582739959</v>
      </c>
    </row>
    <row r="27" spans="1:20" ht="18">
      <c r="A27" s="1" t="s">
        <v>32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7</v>
      </c>
      <c r="S27" s="14">
        <f>G42/1000</f>
        <v>531.48900000000003</v>
      </c>
      <c r="T27" s="16">
        <f>G43</f>
        <v>0.27624148872742998</v>
      </c>
    </row>
    <row r="28" spans="1:20" ht="15">
      <c r="A28" s="4" t="s">
        <v>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10</v>
      </c>
      <c r="S28" s="14">
        <f>J42/1000</f>
        <v>0</v>
      </c>
      <c r="T28" s="15">
        <f>J43</f>
        <v>0</v>
      </c>
    </row>
    <row r="29" spans="1:20" ht="15">
      <c r="B29" s="6" t="s">
        <v>33</v>
      </c>
      <c r="C29" s="6" t="s">
        <v>3</v>
      </c>
      <c r="D29" s="6" t="s">
        <v>4</v>
      </c>
      <c r="E29" s="6" t="s">
        <v>5</v>
      </c>
      <c r="F29" s="6" t="s">
        <v>34</v>
      </c>
      <c r="G29" s="6" t="s">
        <v>35</v>
      </c>
      <c r="H29" s="6" t="s">
        <v>8</v>
      </c>
      <c r="I29" s="6" t="s">
        <v>6</v>
      </c>
      <c r="J29" s="6" t="s">
        <v>10</v>
      </c>
      <c r="K29" s="6" t="s">
        <v>11</v>
      </c>
      <c r="L29" s="6" t="s">
        <v>70</v>
      </c>
      <c r="M29" s="6" t="s">
        <v>13</v>
      </c>
      <c r="N29" s="6" t="s">
        <v>36</v>
      </c>
      <c r="O29" s="3"/>
      <c r="P29" s="3"/>
      <c r="Q29" s="3"/>
      <c r="R29" s="3" t="s">
        <v>34</v>
      </c>
      <c r="S29" s="14">
        <f>F42/1000</f>
        <v>9.6419999999999995</v>
      </c>
      <c r="T29" s="15">
        <f>F43</f>
        <v>5.0114309690508741E-3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37</v>
      </c>
      <c r="S30" s="13">
        <f>E42/1000</f>
        <v>38</v>
      </c>
      <c r="T30" s="15">
        <f>E43</f>
        <v>1.9750505789663267E-2</v>
      </c>
    </row>
    <row r="31" spans="1:20" ht="15">
      <c r="A31" s="5" t="s">
        <v>38</v>
      </c>
      <c r="B31" s="9">
        <v>0</v>
      </c>
      <c r="C31" s="9">
        <v>1601</v>
      </c>
      <c r="D31" s="9">
        <v>0</v>
      </c>
      <c r="E31" s="9">
        <v>0</v>
      </c>
      <c r="F31" s="9">
        <v>160</v>
      </c>
      <c r="G31" s="9">
        <v>0</v>
      </c>
      <c r="H31" s="9">
        <v>0</v>
      </c>
      <c r="I31" s="9"/>
      <c r="J31" s="9"/>
      <c r="K31" s="9"/>
      <c r="L31" s="9"/>
      <c r="M31" s="9">
        <v>9436</v>
      </c>
      <c r="N31" s="9">
        <v>11197</v>
      </c>
      <c r="O31" s="17">
        <f>N31/N$39</f>
        <v>6.0635073466618217E-3</v>
      </c>
      <c r="P31" s="18" t="s">
        <v>39</v>
      </c>
      <c r="Q31" s="3"/>
      <c r="R31" s="3" t="s">
        <v>40</v>
      </c>
      <c r="S31" s="14">
        <f>C42/1000</f>
        <v>118.82899999999999</v>
      </c>
      <c r="T31" s="16">
        <f>C43</f>
        <v>6.1761390854734109E-2</v>
      </c>
    </row>
    <row r="32" spans="1:20" ht="15">
      <c r="A32" s="5" t="s">
        <v>41</v>
      </c>
      <c r="B32" s="9">
        <v>0</v>
      </c>
      <c r="C32" s="42">
        <v>25000</v>
      </c>
      <c r="D32" s="9">
        <v>0</v>
      </c>
      <c r="E32" s="38">
        <v>38000</v>
      </c>
      <c r="F32" s="9">
        <v>1151</v>
      </c>
      <c r="G32" s="38">
        <f>N32-M32-L32-E32-C32-F32</f>
        <v>484462</v>
      </c>
      <c r="H32" s="9">
        <v>0</v>
      </c>
      <c r="I32" s="9"/>
      <c r="J32" s="9"/>
      <c r="K32" s="9"/>
      <c r="L32" s="41">
        <v>84220</v>
      </c>
      <c r="M32" s="41">
        <v>982200</v>
      </c>
      <c r="N32" s="41">
        <v>1615033</v>
      </c>
      <c r="O32" s="17">
        <f>N32/N$39</f>
        <v>0.87458823440218647</v>
      </c>
      <c r="P32" s="18" t="s">
        <v>42</v>
      </c>
      <c r="Q32" s="3"/>
      <c r="R32" s="3" t="s">
        <v>43</v>
      </c>
      <c r="S32" s="14">
        <f>I42/1000</f>
        <v>0</v>
      </c>
      <c r="T32" s="15">
        <f>I43</f>
        <v>0</v>
      </c>
    </row>
    <row r="33" spans="1:47" ht="15">
      <c r="A33" s="5" t="s">
        <v>44</v>
      </c>
      <c r="B33" s="41">
        <v>4300</v>
      </c>
      <c r="C33" s="9">
        <v>1784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9458</v>
      </c>
      <c r="N33" s="41">
        <f>SUM(B33:M33)</f>
        <v>15542</v>
      </c>
      <c r="O33" s="17">
        <f>N33/N$39</f>
        <v>8.4164536198819365E-3</v>
      </c>
      <c r="P33" s="18" t="s">
        <v>45</v>
      </c>
      <c r="Q33" s="3"/>
      <c r="R33" s="3" t="s">
        <v>8</v>
      </c>
      <c r="S33" s="14">
        <f>H42/1000</f>
        <v>0</v>
      </c>
      <c r="T33" s="15">
        <f>H43</f>
        <v>0</v>
      </c>
    </row>
    <row r="34" spans="1:47" ht="15">
      <c r="A34" s="5" t="s">
        <v>46</v>
      </c>
      <c r="B34" s="9">
        <v>0</v>
      </c>
      <c r="C34" s="9">
        <v>88637</v>
      </c>
      <c r="D34" s="9">
        <v>0</v>
      </c>
      <c r="E34" s="9">
        <v>0</v>
      </c>
      <c r="F34" s="9">
        <v>8330</v>
      </c>
      <c r="G34" s="9">
        <v>0</v>
      </c>
      <c r="H34" s="9">
        <v>0</v>
      </c>
      <c r="I34" s="9"/>
      <c r="J34" s="9"/>
      <c r="K34" s="9"/>
      <c r="L34" s="9"/>
      <c r="M34" s="9">
        <v>56</v>
      </c>
      <c r="N34" s="9">
        <v>97023</v>
      </c>
      <c r="O34" s="17">
        <f>N34/N$39</f>
        <v>5.2540829980813608E-2</v>
      </c>
      <c r="P34" s="18" t="s">
        <v>47</v>
      </c>
      <c r="Q34" s="3"/>
      <c r="R34" s="3"/>
      <c r="S34" s="14">
        <f>SUM(S26:S33)</f>
        <v>1839.7813600000002</v>
      </c>
      <c r="T34" s="15">
        <f>SUM(T26:T33)</f>
        <v>0.95622664216827791</v>
      </c>
    </row>
    <row r="35" spans="1:47" ht="15">
      <c r="A35" s="5" t="s">
        <v>48</v>
      </c>
      <c r="B35" s="41">
        <v>4000</v>
      </c>
      <c r="C35" s="9">
        <v>91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14890</v>
      </c>
      <c r="N35" s="41">
        <f>SUM(B35:M35)</f>
        <v>18981</v>
      </c>
      <c r="O35" s="17">
        <f>N35/N$39</f>
        <v>1.0278774041885151E-2</v>
      </c>
      <c r="P35" s="18" t="s">
        <v>49</v>
      </c>
      <c r="Q35" s="18"/>
    </row>
    <row r="36" spans="1:47" ht="15">
      <c r="A36" s="5" t="s">
        <v>50</v>
      </c>
      <c r="B36" s="41">
        <v>2700</v>
      </c>
      <c r="C36" s="9">
        <v>442</v>
      </c>
      <c r="D36" s="9">
        <v>0</v>
      </c>
      <c r="E36" s="9">
        <v>0</v>
      </c>
      <c r="F36" s="9">
        <v>0</v>
      </c>
      <c r="G36" s="9">
        <v>33227</v>
      </c>
      <c r="H36" s="9">
        <v>0</v>
      </c>
      <c r="I36" s="9"/>
      <c r="J36" s="9"/>
      <c r="K36" s="9"/>
      <c r="L36" s="9"/>
      <c r="M36" s="9">
        <v>25481</v>
      </c>
      <c r="N36" s="41">
        <f t="shared" ref="N36:N37" si="0">SUM(B36:M36)</f>
        <v>61850</v>
      </c>
      <c r="O36" s="18"/>
      <c r="P36" s="18"/>
      <c r="Q36" s="3"/>
      <c r="R36" s="7"/>
      <c r="S36" s="7"/>
      <c r="T36" s="7"/>
    </row>
    <row r="37" spans="1:47" ht="15">
      <c r="A37" s="5" t="s">
        <v>51</v>
      </c>
      <c r="B37" s="41">
        <v>10000</v>
      </c>
      <c r="C37" s="9">
        <v>1274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12890</v>
      </c>
      <c r="N37" s="41">
        <f t="shared" si="0"/>
        <v>24164</v>
      </c>
      <c r="O37" s="18"/>
      <c r="P37" s="18"/>
      <c r="Q37" s="3"/>
      <c r="R37" s="7"/>
      <c r="S37" s="7" t="s">
        <v>30</v>
      </c>
      <c r="T37" s="7" t="s">
        <v>31</v>
      </c>
    </row>
    <row r="38" spans="1:47" ht="15">
      <c r="A38" s="5" t="s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2831</v>
      </c>
      <c r="N38" s="9">
        <v>2831</v>
      </c>
      <c r="O38" s="18">
        <f>SUM(O31:O35)</f>
        <v>0.95188779939142909</v>
      </c>
      <c r="P38" s="18"/>
      <c r="Q38" s="3"/>
      <c r="R38" s="7" t="s">
        <v>53</v>
      </c>
      <c r="S38" s="19">
        <f>N45/1000</f>
        <v>87.379360000000005</v>
      </c>
      <c r="T38" s="7"/>
    </row>
    <row r="39" spans="1:47" ht="15">
      <c r="A39" s="5" t="s">
        <v>19</v>
      </c>
      <c r="B39" s="41">
        <f>SUM(B31:B38)</f>
        <v>21000</v>
      </c>
      <c r="C39" s="38">
        <f>SUM(C31:C38)</f>
        <v>118829</v>
      </c>
      <c r="D39" s="9">
        <v>0</v>
      </c>
      <c r="E39" s="38">
        <f>SUM(E31:E38)</f>
        <v>38000</v>
      </c>
      <c r="F39" s="9">
        <v>9642</v>
      </c>
      <c r="G39" s="38">
        <f>SUM(G31:G38)</f>
        <v>517689</v>
      </c>
      <c r="H39" s="9">
        <v>0</v>
      </c>
      <c r="I39" s="9"/>
      <c r="J39" s="9"/>
      <c r="K39" s="9"/>
      <c r="L39" s="38">
        <f>SUM(L31:L38)</f>
        <v>84220</v>
      </c>
      <c r="M39" s="41">
        <f>SUM(M31:M38)</f>
        <v>1057242</v>
      </c>
      <c r="N39" s="41">
        <f>SUM(N31:N38)</f>
        <v>1846621</v>
      </c>
      <c r="O39" s="3"/>
      <c r="P39" s="3"/>
      <c r="Q39" s="3"/>
      <c r="R39" s="7" t="s">
        <v>54</v>
      </c>
      <c r="S39" s="20">
        <f>N41/1000</f>
        <v>88.844999999999999</v>
      </c>
      <c r="T39" s="15">
        <f>O41</f>
        <v>4.8112200608571007E-2</v>
      </c>
    </row>
    <row r="40" spans="1:47">
      <c r="R40" s="7" t="s">
        <v>55</v>
      </c>
      <c r="S40" s="20">
        <f>N35/1000</f>
        <v>18.981000000000002</v>
      </c>
      <c r="T40" s="16">
        <f>O35</f>
        <v>1.0278774041885151E-2</v>
      </c>
    </row>
    <row r="41" spans="1:47" ht="15">
      <c r="A41" s="21" t="s">
        <v>56</v>
      </c>
      <c r="B41" s="22">
        <f>B38+B37+B36</f>
        <v>12700</v>
      </c>
      <c r="C41" s="22">
        <f t="shared" ref="C41:N41" si="1">C38+C37+C36</f>
        <v>1716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33227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41202</v>
      </c>
      <c r="N41" s="22">
        <f t="shared" si="1"/>
        <v>88845</v>
      </c>
      <c r="O41" s="17">
        <f>N41/N$39</f>
        <v>4.8112200608571007E-2</v>
      </c>
      <c r="P41" s="17" t="s">
        <v>57</v>
      </c>
      <c r="Q41" s="7"/>
      <c r="R41" s="7" t="s">
        <v>58</v>
      </c>
      <c r="S41" s="20">
        <f>N33/1000</f>
        <v>15.542</v>
      </c>
      <c r="T41" s="15">
        <f>O33</f>
        <v>8.4164536198819365E-3</v>
      </c>
    </row>
    <row r="42" spans="1:47" ht="15">
      <c r="A42" s="23" t="s">
        <v>59</v>
      </c>
      <c r="B42" s="22"/>
      <c r="C42" s="24">
        <f>C39+C23+C10</f>
        <v>118829</v>
      </c>
      <c r="D42" s="24">
        <f t="shared" ref="D42:L42" si="2">D39+D23+D10</f>
        <v>0</v>
      </c>
      <c r="E42" s="24">
        <f t="shared" si="2"/>
        <v>38000</v>
      </c>
      <c r="F42" s="24">
        <f t="shared" si="2"/>
        <v>9642</v>
      </c>
      <c r="G42" s="24">
        <f t="shared" si="2"/>
        <v>531489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84220</v>
      </c>
      <c r="M42" s="24">
        <f>M39+M23-B6+M45</f>
        <v>1141821.3600000001</v>
      </c>
      <c r="N42" s="25">
        <f>SUM(C42:M42)</f>
        <v>1924001.36</v>
      </c>
      <c r="O42" s="7"/>
      <c r="P42" s="7"/>
      <c r="Q42" s="7"/>
      <c r="R42" s="7" t="s">
        <v>39</v>
      </c>
      <c r="S42" s="20">
        <f>N31/1000</f>
        <v>11.196999999999999</v>
      </c>
      <c r="T42" s="15">
        <f>O31</f>
        <v>6.0635073466618217E-3</v>
      </c>
    </row>
    <row r="43" spans="1:47" ht="15">
      <c r="A43" s="23" t="s">
        <v>60</v>
      </c>
      <c r="B43" s="22"/>
      <c r="C43" s="17">
        <f t="shared" ref="C43:M43" si="3">C42/$N42</f>
        <v>6.1761390854734109E-2</v>
      </c>
      <c r="D43" s="17">
        <f t="shared" si="3"/>
        <v>0</v>
      </c>
      <c r="E43" s="17">
        <f t="shared" si="3"/>
        <v>1.9750505789663267E-2</v>
      </c>
      <c r="F43" s="17">
        <f t="shared" si="3"/>
        <v>5.0114309690508741E-3</v>
      </c>
      <c r="G43" s="17">
        <f t="shared" si="3"/>
        <v>0.27624148872742998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4.3773357831722114E-2</v>
      </c>
      <c r="M43" s="17">
        <f t="shared" si="3"/>
        <v>0.59346182582739959</v>
      </c>
      <c r="N43" s="17">
        <f>SUM(C43:M43)</f>
        <v>0.99999999999999989</v>
      </c>
      <c r="O43" s="7"/>
      <c r="P43" s="7"/>
      <c r="Q43" s="7"/>
      <c r="R43" s="7" t="s">
        <v>61</v>
      </c>
      <c r="S43" s="20">
        <f>N32/1000</f>
        <v>1615.0329999999999</v>
      </c>
      <c r="T43" s="16">
        <f>O32</f>
        <v>0.87458823440218647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62</v>
      </c>
      <c r="S44" s="20">
        <f>N34/1000</f>
        <v>97.022999999999996</v>
      </c>
      <c r="T44" s="16">
        <f>O34</f>
        <v>5.2540829980813608E-2</v>
      </c>
    </row>
    <row r="45" spans="1:47" ht="15">
      <c r="A45" s="6" t="s">
        <v>63</v>
      </c>
      <c r="B45" s="6">
        <f>B23-B39</f>
        <v>2800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84579.36</v>
      </c>
      <c r="N45" s="25">
        <f>B45+M45</f>
        <v>87379.36</v>
      </c>
      <c r="O45" s="7"/>
      <c r="P45" s="7"/>
      <c r="Q45" s="7"/>
      <c r="R45" s="7" t="s">
        <v>64</v>
      </c>
      <c r="S45" s="20">
        <f>SUM(S39:S44)</f>
        <v>1846.6209999999999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8"/>
      <c r="E48" s="27"/>
      <c r="F48" s="28"/>
      <c r="G48" s="9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27"/>
      <c r="C55" s="27"/>
      <c r="D55" s="28"/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27"/>
      <c r="C56" s="27"/>
      <c r="D56" s="28"/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39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29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40"/>
      <c r="D63" s="40"/>
      <c r="E63" s="40"/>
      <c r="F63" s="40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 enableFormatConditionsCalculation="0"/>
  <dimension ref="A1:AU70"/>
  <sheetViews>
    <sheetView topLeftCell="A14" zoomScale="125" zoomScaleNormal="125" zoomScalePageLayoutView="125" workbookViewId="0">
      <selection activeCell="B8" sqref="B8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65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15</v>
      </c>
      <c r="B6" s="9">
        <v>67242</v>
      </c>
      <c r="C6" s="9">
        <v>0</v>
      </c>
      <c r="D6" s="9"/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16</v>
      </c>
      <c r="B7" s="9">
        <v>2586</v>
      </c>
      <c r="C7" s="9">
        <v>8368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8368</v>
      </c>
      <c r="O7" s="3"/>
      <c r="P7" s="3"/>
      <c r="Q7" s="3"/>
      <c r="R7" s="3"/>
      <c r="S7" s="3"/>
      <c r="T7" s="3"/>
    </row>
    <row r="8" spans="1:20" ht="15">
      <c r="A8" s="8" t="s">
        <v>17</v>
      </c>
      <c r="B8" s="38">
        <f>B10-B9-B7-B6</f>
        <v>68576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18</v>
      </c>
      <c r="B9" s="38">
        <v>27092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19</v>
      </c>
      <c r="B10" s="9">
        <v>165496</v>
      </c>
      <c r="C10" s="9">
        <v>8368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f>SUM(N6:N9)</f>
        <v>8368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20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21</v>
      </c>
      <c r="C15" s="6" t="s">
        <v>3</v>
      </c>
      <c r="D15" s="6" t="s">
        <v>4</v>
      </c>
      <c r="E15" s="6" t="s">
        <v>5</v>
      </c>
      <c r="F15" s="6" t="s">
        <v>22</v>
      </c>
      <c r="G15" s="6" t="s">
        <v>35</v>
      </c>
      <c r="H15" s="6" t="s">
        <v>8</v>
      </c>
      <c r="I15" s="6" t="s">
        <v>9</v>
      </c>
      <c r="J15" s="6" t="s">
        <v>10</v>
      </c>
      <c r="K15" s="6" t="s">
        <v>11</v>
      </c>
      <c r="L15" s="6" t="s">
        <v>12</v>
      </c>
      <c r="M15" s="6" t="s">
        <v>13</v>
      </c>
      <c r="N15" s="11" t="s">
        <v>14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23</v>
      </c>
      <c r="B17" s="41">
        <v>648400</v>
      </c>
      <c r="C17" s="41">
        <v>4154</v>
      </c>
      <c r="D17" s="9">
        <v>0</v>
      </c>
      <c r="E17" s="9">
        <v>27742</v>
      </c>
      <c r="F17" s="41">
        <v>1254</v>
      </c>
      <c r="G17" s="41">
        <v>206800</v>
      </c>
      <c r="H17" s="9">
        <v>0</v>
      </c>
      <c r="I17" s="9"/>
      <c r="J17" s="9"/>
      <c r="K17" s="41">
        <v>509245</v>
      </c>
      <c r="L17" s="9"/>
      <c r="M17" s="9"/>
      <c r="N17" s="41">
        <f>SUM(C17:M17)</f>
        <v>749195</v>
      </c>
      <c r="O17" s="3"/>
      <c r="P17" s="3"/>
      <c r="Q17" s="3"/>
      <c r="R17" s="3"/>
      <c r="S17" s="3"/>
      <c r="T17" s="3"/>
    </row>
    <row r="18" spans="1:20" ht="15">
      <c r="A18" s="8" t="s">
        <v>24</v>
      </c>
      <c r="B18" s="41">
        <v>0</v>
      </c>
      <c r="C18" s="9">
        <v>0</v>
      </c>
      <c r="D18" s="9">
        <v>0</v>
      </c>
      <c r="E18" s="9">
        <v>0</v>
      </c>
      <c r="F18" s="41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0</v>
      </c>
      <c r="O18" s="3"/>
      <c r="P18" s="3"/>
      <c r="Q18" s="3"/>
      <c r="R18" s="3"/>
      <c r="S18" s="3"/>
      <c r="T18" s="3"/>
    </row>
    <row r="19" spans="1:20" ht="15">
      <c r="A19" s="8" t="s">
        <v>25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27</v>
      </c>
      <c r="B21" s="9">
        <v>7778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19</v>
      </c>
      <c r="B23" s="41">
        <f>SUM(B17:B22)</f>
        <v>656178</v>
      </c>
      <c r="C23" s="41">
        <f>SUM(C17:C22)</f>
        <v>4154</v>
      </c>
      <c r="D23" s="41">
        <f t="shared" ref="D23:K23" si="0">SUM(D17:D22)</f>
        <v>0</v>
      </c>
      <c r="E23" s="41">
        <f t="shared" si="0"/>
        <v>27742</v>
      </c>
      <c r="F23" s="41">
        <f t="shared" si="0"/>
        <v>1254</v>
      </c>
      <c r="G23" s="41">
        <f t="shared" si="0"/>
        <v>206800</v>
      </c>
      <c r="H23" s="41">
        <f t="shared" si="0"/>
        <v>0</v>
      </c>
      <c r="I23" s="41">
        <f t="shared" si="0"/>
        <v>0</v>
      </c>
      <c r="J23" s="41">
        <f t="shared" si="0"/>
        <v>0</v>
      </c>
      <c r="K23" s="41">
        <f t="shared" si="0"/>
        <v>509245</v>
      </c>
      <c r="L23" s="9"/>
      <c r="M23" s="9"/>
      <c r="N23" s="41">
        <f>SUM(N17:N22)</f>
        <v>749195</v>
      </c>
      <c r="O23" s="3"/>
      <c r="P23" s="3"/>
      <c r="Q23" s="3"/>
      <c r="R23" s="3" t="s">
        <v>29</v>
      </c>
      <c r="S23" s="13">
        <f>N42/1000</f>
        <v>3307.5177999999996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30</v>
      </c>
      <c r="T25" s="3" t="s">
        <v>31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13</v>
      </c>
      <c r="S26" s="14">
        <f>M42/1000</f>
        <v>1087.4778000000001</v>
      </c>
      <c r="T26" s="15">
        <f>M43</f>
        <v>0.32878970447264111</v>
      </c>
    </row>
    <row r="27" spans="1:20" ht="18">
      <c r="A27" s="1" t="s">
        <v>32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7</v>
      </c>
      <c r="S27" s="14">
        <f>G42/1000</f>
        <v>315.55599999999998</v>
      </c>
      <c r="T27" s="16">
        <f>G43</f>
        <v>9.5405684589210685E-2</v>
      </c>
    </row>
    <row r="28" spans="1:20" ht="15">
      <c r="A28" s="4" t="s">
        <v>65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10</v>
      </c>
      <c r="S28" s="14">
        <f>J42/1000</f>
        <v>0</v>
      </c>
      <c r="T28" s="15">
        <f>J43</f>
        <v>0</v>
      </c>
    </row>
    <row r="29" spans="1:20" ht="15">
      <c r="B29" s="6" t="s">
        <v>33</v>
      </c>
      <c r="C29" s="6" t="s">
        <v>3</v>
      </c>
      <c r="D29" s="6" t="s">
        <v>4</v>
      </c>
      <c r="E29" s="6" t="s">
        <v>5</v>
      </c>
      <c r="F29" s="6" t="s">
        <v>34</v>
      </c>
      <c r="G29" s="6" t="s">
        <v>35</v>
      </c>
      <c r="H29" s="6" t="s">
        <v>8</v>
      </c>
      <c r="I29" s="6" t="s">
        <v>6</v>
      </c>
      <c r="J29" s="6" t="s">
        <v>10</v>
      </c>
      <c r="K29" s="6" t="s">
        <v>11</v>
      </c>
      <c r="L29" s="6" t="s">
        <v>12</v>
      </c>
      <c r="M29" s="6" t="s">
        <v>13</v>
      </c>
      <c r="N29" s="6" t="s">
        <v>36</v>
      </c>
      <c r="O29" s="3"/>
      <c r="P29" s="3"/>
      <c r="Q29" s="3"/>
      <c r="R29" s="3" t="s">
        <v>34</v>
      </c>
      <c r="S29" s="14">
        <f>F42/1000</f>
        <v>108.386</v>
      </c>
      <c r="T29" s="15">
        <f>F43</f>
        <v>3.2769589327682529E-2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37</v>
      </c>
      <c r="S30" s="13">
        <f>E42/1000</f>
        <v>87.239000000000004</v>
      </c>
      <c r="T30" s="15">
        <f>E43</f>
        <v>2.6375972942609714E-2</v>
      </c>
    </row>
    <row r="31" spans="1:20" ht="15">
      <c r="A31" s="5" t="s">
        <v>38</v>
      </c>
      <c r="B31" s="9">
        <v>0</v>
      </c>
      <c r="C31" s="9">
        <v>25857</v>
      </c>
      <c r="D31" s="9">
        <v>0</v>
      </c>
      <c r="E31" s="9">
        <v>0</v>
      </c>
      <c r="F31" s="9">
        <v>2789</v>
      </c>
      <c r="G31" s="9">
        <v>0</v>
      </c>
      <c r="H31" s="9">
        <v>0</v>
      </c>
      <c r="I31" s="9"/>
      <c r="J31" s="9"/>
      <c r="K31" s="9"/>
      <c r="L31" s="9"/>
      <c r="M31" s="9">
        <v>30297</v>
      </c>
      <c r="N31" s="9">
        <v>58943</v>
      </c>
      <c r="O31" s="17">
        <f>N31/N$39</f>
        <v>1.8976328444403379E-2</v>
      </c>
      <c r="P31" s="18" t="s">
        <v>39</v>
      </c>
      <c r="Q31" s="3"/>
      <c r="R31" s="3" t="s">
        <v>40</v>
      </c>
      <c r="S31" s="14">
        <f>C42/1000</f>
        <v>1199.614</v>
      </c>
      <c r="T31" s="16">
        <f>C43</f>
        <v>0.36269313501502548</v>
      </c>
    </row>
    <row r="32" spans="1:20" ht="15">
      <c r="A32" s="5" t="s">
        <v>41</v>
      </c>
      <c r="B32" s="9">
        <v>121546</v>
      </c>
      <c r="C32" s="9">
        <v>25436</v>
      </c>
      <c r="D32" s="9">
        <v>0</v>
      </c>
      <c r="E32" s="9">
        <v>59497</v>
      </c>
      <c r="F32" s="9">
        <v>1134</v>
      </c>
      <c r="G32" s="9">
        <v>954</v>
      </c>
      <c r="H32" s="9">
        <v>0</v>
      </c>
      <c r="I32" s="9"/>
      <c r="J32" s="9"/>
      <c r="K32" s="9"/>
      <c r="L32" s="9"/>
      <c r="M32" s="9">
        <v>306837</v>
      </c>
      <c r="N32" s="9">
        <v>515403</v>
      </c>
      <c r="O32" s="17">
        <f>N32/N$39</f>
        <v>0.16593075698947857</v>
      </c>
      <c r="P32" s="18" t="s">
        <v>42</v>
      </c>
      <c r="Q32" s="3"/>
      <c r="R32" s="3" t="s">
        <v>43</v>
      </c>
      <c r="S32" s="14">
        <f>I42/1000</f>
        <v>0</v>
      </c>
      <c r="T32" s="15">
        <f>I43</f>
        <v>0</v>
      </c>
    </row>
    <row r="33" spans="1:47" ht="15">
      <c r="A33" s="5" t="s">
        <v>44</v>
      </c>
      <c r="B33" s="41">
        <v>58500</v>
      </c>
      <c r="C33" s="9">
        <v>552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115088</v>
      </c>
      <c r="N33" s="41">
        <f>SUM(B33:M33)</f>
        <v>174140</v>
      </c>
      <c r="O33" s="17">
        <f>N33/N$39</f>
        <v>5.6063278681241273E-2</v>
      </c>
      <c r="P33" s="18" t="s">
        <v>45</v>
      </c>
      <c r="Q33" s="3"/>
      <c r="R33" s="3" t="s">
        <v>8</v>
      </c>
      <c r="S33" s="14">
        <f>H42/1000</f>
        <v>0</v>
      </c>
      <c r="T33" s="15">
        <f>H43</f>
        <v>0</v>
      </c>
    </row>
    <row r="34" spans="1:47" ht="15">
      <c r="A34" s="5" t="s">
        <v>46</v>
      </c>
      <c r="B34" s="9">
        <v>0</v>
      </c>
      <c r="C34" s="9">
        <v>1067838</v>
      </c>
      <c r="D34" s="9">
        <v>0</v>
      </c>
      <c r="E34" s="9">
        <v>0</v>
      </c>
      <c r="F34" s="9">
        <v>103210</v>
      </c>
      <c r="G34" s="9">
        <v>0</v>
      </c>
      <c r="H34" s="9">
        <v>0</v>
      </c>
      <c r="I34" s="9"/>
      <c r="J34" s="9"/>
      <c r="K34" s="9"/>
      <c r="L34" s="9"/>
      <c r="M34" s="9">
        <v>946</v>
      </c>
      <c r="N34" s="9">
        <v>1171994</v>
      </c>
      <c r="O34" s="17">
        <f>N34/N$39</f>
        <v>0.37731610333491838</v>
      </c>
      <c r="P34" s="18" t="s">
        <v>47</v>
      </c>
      <c r="Q34" s="3"/>
      <c r="R34" s="3"/>
      <c r="S34" s="14">
        <f>SUM(S26:S33)</f>
        <v>2798.2728000000002</v>
      </c>
      <c r="T34" s="15">
        <f>SUM(T26:T33)</f>
        <v>0.84603408634716959</v>
      </c>
    </row>
    <row r="35" spans="1:47" ht="15">
      <c r="A35" s="5" t="s">
        <v>48</v>
      </c>
      <c r="B35" s="41">
        <v>58500</v>
      </c>
      <c r="C35" s="9">
        <v>65450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266164</v>
      </c>
      <c r="N35" s="41">
        <f>SUM(B35:M35)</f>
        <v>390114</v>
      </c>
      <c r="O35" s="17">
        <f>N35/N$39</f>
        <v>0.12559475077210153</v>
      </c>
      <c r="P35" s="18" t="s">
        <v>49</v>
      </c>
      <c r="Q35" s="18"/>
    </row>
    <row r="36" spans="1:47" ht="15">
      <c r="A36" s="5" t="s">
        <v>50</v>
      </c>
      <c r="B36" s="9">
        <v>66925</v>
      </c>
      <c r="C36" s="9">
        <v>1440</v>
      </c>
      <c r="D36" s="9">
        <v>0</v>
      </c>
      <c r="E36" s="9">
        <v>0</v>
      </c>
      <c r="F36" s="9">
        <v>0</v>
      </c>
      <c r="G36" s="9">
        <v>107802</v>
      </c>
      <c r="H36" s="9">
        <v>0</v>
      </c>
      <c r="I36" s="9"/>
      <c r="J36" s="9"/>
      <c r="K36" s="9"/>
      <c r="L36" s="9"/>
      <c r="M36" s="9">
        <v>273159</v>
      </c>
      <c r="N36" s="9">
        <v>449326</v>
      </c>
      <c r="O36" s="18"/>
      <c r="P36" s="18"/>
      <c r="Q36" s="3"/>
      <c r="R36" s="7"/>
      <c r="S36" s="7"/>
      <c r="T36" s="7"/>
    </row>
    <row r="37" spans="1:47" ht="15">
      <c r="A37" s="5" t="s">
        <v>51</v>
      </c>
      <c r="B37" s="41">
        <v>269000</v>
      </c>
      <c r="C37" s="9">
        <v>519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53834</v>
      </c>
      <c r="N37" s="41">
        <f>SUM(B37:M37)</f>
        <v>323353</v>
      </c>
      <c r="O37" s="18"/>
      <c r="P37" s="18"/>
      <c r="Q37" s="3"/>
      <c r="R37" s="7"/>
      <c r="S37" s="7" t="s">
        <v>30</v>
      </c>
      <c r="T37" s="7" t="s">
        <v>31</v>
      </c>
    </row>
    <row r="38" spans="1:47" ht="15">
      <c r="A38" s="5" t="s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22860</v>
      </c>
      <c r="N38" s="9">
        <v>22860</v>
      </c>
      <c r="O38" s="18">
        <f>SUM(O31:O35)</f>
        <v>0.74388121822214326</v>
      </c>
      <c r="P38" s="18"/>
      <c r="Q38" s="3"/>
      <c r="R38" s="7" t="s">
        <v>53</v>
      </c>
      <c r="S38" s="19">
        <f>N45/1000</f>
        <v>167.24179999999998</v>
      </c>
      <c r="T38" s="7"/>
    </row>
    <row r="39" spans="1:47" ht="15">
      <c r="A39" s="5" t="s">
        <v>19</v>
      </c>
      <c r="B39" s="41">
        <f>SUM(B31:B38)</f>
        <v>574471</v>
      </c>
      <c r="C39" s="9">
        <f>SUM(C31:C38)</f>
        <v>1187092</v>
      </c>
      <c r="D39" s="9">
        <v>0</v>
      </c>
      <c r="E39" s="9">
        <v>59497</v>
      </c>
      <c r="F39" s="9">
        <v>107132</v>
      </c>
      <c r="G39" s="9">
        <v>108756</v>
      </c>
      <c r="H39" s="9">
        <v>0</v>
      </c>
      <c r="I39" s="9"/>
      <c r="J39" s="9"/>
      <c r="K39" s="9"/>
      <c r="L39" s="9"/>
      <c r="M39" s="9">
        <v>1069185</v>
      </c>
      <c r="N39" s="41">
        <f>SUM(N31:N38)</f>
        <v>3106133</v>
      </c>
      <c r="O39" s="3"/>
      <c r="P39" s="3"/>
      <c r="Q39" s="3"/>
      <c r="R39" s="7" t="s">
        <v>54</v>
      </c>
      <c r="S39" s="20">
        <f>N41/1000</f>
        <v>795.53899999999999</v>
      </c>
      <c r="T39" s="15">
        <f>O41</f>
        <v>0.25611878177785691</v>
      </c>
    </row>
    <row r="40" spans="1:47">
      <c r="R40" s="7" t="s">
        <v>55</v>
      </c>
      <c r="S40" s="20">
        <f>N35/1000</f>
        <v>390.11399999999998</v>
      </c>
      <c r="T40" s="16">
        <f>O35</f>
        <v>0.12559475077210153</v>
      </c>
    </row>
    <row r="41" spans="1:47" ht="15">
      <c r="A41" s="21" t="s">
        <v>56</v>
      </c>
      <c r="B41" s="22">
        <f>B38+B37+B36</f>
        <v>335925</v>
      </c>
      <c r="C41" s="22">
        <f t="shared" ref="C41:N41" si="1">C38+C37+C36</f>
        <v>1959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107802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349853</v>
      </c>
      <c r="N41" s="22">
        <f t="shared" si="1"/>
        <v>795539</v>
      </c>
      <c r="O41" s="17">
        <f>N41/N$39</f>
        <v>0.25611878177785691</v>
      </c>
      <c r="P41" s="17" t="s">
        <v>57</v>
      </c>
      <c r="Q41" s="7"/>
      <c r="R41" s="7" t="s">
        <v>58</v>
      </c>
      <c r="S41" s="20">
        <f>N33/1000</f>
        <v>174.14</v>
      </c>
      <c r="T41" s="15">
        <f>O33</f>
        <v>5.6063278681241273E-2</v>
      </c>
    </row>
    <row r="42" spans="1:47" ht="15">
      <c r="A42" s="23" t="s">
        <v>59</v>
      </c>
      <c r="B42" s="22"/>
      <c r="C42" s="24">
        <f>C39+C23+C10</f>
        <v>1199614</v>
      </c>
      <c r="D42" s="24">
        <f t="shared" ref="D42:L42" si="2">D39+D23+D10</f>
        <v>0</v>
      </c>
      <c r="E42" s="24">
        <f t="shared" si="2"/>
        <v>87239</v>
      </c>
      <c r="F42" s="24">
        <f t="shared" si="2"/>
        <v>108386</v>
      </c>
      <c r="G42" s="24">
        <f t="shared" si="2"/>
        <v>315556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509245</v>
      </c>
      <c r="L42" s="24">
        <f t="shared" si="2"/>
        <v>0</v>
      </c>
      <c r="M42" s="24">
        <f>M39+M23-B6+M45</f>
        <v>1087477.8</v>
      </c>
      <c r="N42" s="25">
        <f>SUM(C42:M42)</f>
        <v>3307517.8</v>
      </c>
      <c r="O42" s="7"/>
      <c r="P42" s="7"/>
      <c r="Q42" s="7"/>
      <c r="R42" s="7" t="s">
        <v>39</v>
      </c>
      <c r="S42" s="20">
        <f>N31/1000</f>
        <v>58.942999999999998</v>
      </c>
      <c r="T42" s="15">
        <f>O31</f>
        <v>1.8976328444403379E-2</v>
      </c>
    </row>
    <row r="43" spans="1:47" ht="15">
      <c r="A43" s="23" t="s">
        <v>60</v>
      </c>
      <c r="B43" s="22"/>
      <c r="C43" s="17">
        <f t="shared" ref="C43:M43" si="3">C42/$N42</f>
        <v>0.36269313501502548</v>
      </c>
      <c r="D43" s="17">
        <f t="shared" si="3"/>
        <v>0</v>
      </c>
      <c r="E43" s="17">
        <f t="shared" si="3"/>
        <v>2.6375972942609714E-2</v>
      </c>
      <c r="F43" s="17">
        <f t="shared" si="3"/>
        <v>3.2769589327682529E-2</v>
      </c>
      <c r="G43" s="17">
        <f t="shared" si="3"/>
        <v>9.5405684589210685E-2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0.15396591365283055</v>
      </c>
      <c r="L43" s="17">
        <f t="shared" si="3"/>
        <v>0</v>
      </c>
      <c r="M43" s="17">
        <f t="shared" si="3"/>
        <v>0.32878970447264111</v>
      </c>
      <c r="N43" s="17">
        <f>SUM(C43:M43)</f>
        <v>1</v>
      </c>
      <c r="O43" s="7"/>
      <c r="P43" s="7"/>
      <c r="Q43" s="7"/>
      <c r="R43" s="7" t="s">
        <v>61</v>
      </c>
      <c r="S43" s="20">
        <f>N32/1000</f>
        <v>515.40300000000002</v>
      </c>
      <c r="T43" s="16">
        <f>O32</f>
        <v>0.16593075698947857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62</v>
      </c>
      <c r="S44" s="20">
        <f>N34/1000</f>
        <v>1171.9939999999999</v>
      </c>
      <c r="T44" s="16">
        <f>O34</f>
        <v>0.37731610333491838</v>
      </c>
    </row>
    <row r="45" spans="1:47" ht="15">
      <c r="A45" s="6" t="s">
        <v>63</v>
      </c>
      <c r="B45" s="6">
        <f>B23-B39</f>
        <v>81707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85534.8</v>
      </c>
      <c r="N45" s="25">
        <f>B45+M45</f>
        <v>167241.79999999999</v>
      </c>
      <c r="O45" s="7"/>
      <c r="P45" s="7"/>
      <c r="Q45" s="7"/>
      <c r="R45" s="7" t="s">
        <v>64</v>
      </c>
      <c r="S45" s="20">
        <f>SUM(S39:S44)</f>
        <v>3106.1329999999998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8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 enableFormatConditionsCalculation="0"/>
  <dimension ref="A1:AU70"/>
  <sheetViews>
    <sheetView topLeftCell="A8" workbookViewId="0">
      <selection activeCell="A4" sqref="A4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66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15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17</v>
      </c>
      <c r="B8" s="9">
        <v>256225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18</v>
      </c>
      <c r="B9" s="9">
        <v>265852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19</v>
      </c>
      <c r="B10" s="9">
        <v>522077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20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21</v>
      </c>
      <c r="C15" s="6" t="s">
        <v>3</v>
      </c>
      <c r="D15" s="6" t="s">
        <v>4</v>
      </c>
      <c r="E15" s="6" t="s">
        <v>5</v>
      </c>
      <c r="F15" s="6" t="s">
        <v>22</v>
      </c>
      <c r="G15" s="6" t="s">
        <v>7</v>
      </c>
      <c r="H15" s="6" t="s">
        <v>8</v>
      </c>
      <c r="I15" s="6" t="s">
        <v>9</v>
      </c>
      <c r="J15" s="6" t="s">
        <v>10</v>
      </c>
      <c r="K15" s="6" t="s">
        <v>11</v>
      </c>
      <c r="L15" s="6" t="s">
        <v>12</v>
      </c>
      <c r="M15" s="6" t="s">
        <v>13</v>
      </c>
      <c r="N15" s="11" t="s">
        <v>14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24</v>
      </c>
      <c r="B18" s="9">
        <v>3781</v>
      </c>
      <c r="C18" s="9">
        <v>0</v>
      </c>
      <c r="D18" s="9">
        <v>0</v>
      </c>
      <c r="E18" s="9">
        <v>4418</v>
      </c>
      <c r="F18" s="9">
        <v>0</v>
      </c>
      <c r="G18" s="9">
        <v>0</v>
      </c>
      <c r="H18" s="9">
        <v>0</v>
      </c>
      <c r="I18" s="9"/>
      <c r="J18" s="9"/>
      <c r="K18" s="9"/>
      <c r="L18" s="9"/>
      <c r="M18" s="9"/>
      <c r="N18" s="9">
        <v>4418</v>
      </c>
      <c r="O18" s="3"/>
      <c r="P18" s="3"/>
      <c r="Q18" s="3"/>
      <c r="R18" s="3"/>
      <c r="S18" s="3"/>
      <c r="T18" s="3"/>
    </row>
    <row r="19" spans="1:20" ht="15">
      <c r="A19" s="8" t="s">
        <v>25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19</v>
      </c>
      <c r="B23" s="9">
        <v>3781</v>
      </c>
      <c r="C23" s="9">
        <v>0</v>
      </c>
      <c r="D23" s="9">
        <v>0</v>
      </c>
      <c r="E23" s="9">
        <v>4418</v>
      </c>
      <c r="F23" s="9">
        <v>0</v>
      </c>
      <c r="G23" s="9">
        <v>0</v>
      </c>
      <c r="H23" s="9">
        <v>0</v>
      </c>
      <c r="I23" s="9"/>
      <c r="J23" s="9"/>
      <c r="K23" s="9"/>
      <c r="L23" s="9"/>
      <c r="M23" s="9"/>
      <c r="N23" s="9">
        <v>4418</v>
      </c>
      <c r="O23" s="3"/>
      <c r="P23" s="3"/>
      <c r="Q23" s="3"/>
      <c r="R23" s="3" t="s">
        <v>29</v>
      </c>
      <c r="S23" s="13">
        <f>N42/1000</f>
        <v>742.91935999999998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30</v>
      </c>
      <c r="T25" s="3" t="s">
        <v>31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13</v>
      </c>
      <c r="S26" s="14">
        <f>M42/1000</f>
        <v>300.47435999999999</v>
      </c>
      <c r="T26" s="15">
        <f>M43</f>
        <v>0.40445084107109552</v>
      </c>
    </row>
    <row r="27" spans="1:20" ht="18">
      <c r="A27" s="1" t="s">
        <v>32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7</v>
      </c>
      <c r="S27" s="14">
        <f>G42/1000</f>
        <v>74.483000000000004</v>
      </c>
      <c r="T27" s="16">
        <f>G43</f>
        <v>0.1002571799986475</v>
      </c>
    </row>
    <row r="28" spans="1:20" ht="15">
      <c r="A28" s="4" t="s">
        <v>66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10</v>
      </c>
      <c r="S28" s="14">
        <f>J42/1000</f>
        <v>0</v>
      </c>
      <c r="T28" s="15">
        <f>J43</f>
        <v>0</v>
      </c>
    </row>
    <row r="29" spans="1:20" ht="15">
      <c r="B29" s="6" t="s">
        <v>33</v>
      </c>
      <c r="C29" s="6" t="s">
        <v>3</v>
      </c>
      <c r="D29" s="6" t="s">
        <v>4</v>
      </c>
      <c r="E29" s="6" t="s">
        <v>5</v>
      </c>
      <c r="F29" s="6" t="s">
        <v>34</v>
      </c>
      <c r="G29" s="6" t="s">
        <v>35</v>
      </c>
      <c r="H29" s="6" t="s">
        <v>8</v>
      </c>
      <c r="I29" s="6" t="s">
        <v>6</v>
      </c>
      <c r="J29" s="6" t="s">
        <v>10</v>
      </c>
      <c r="K29" s="6" t="s">
        <v>11</v>
      </c>
      <c r="L29" s="6" t="s">
        <v>12</v>
      </c>
      <c r="M29" s="6" t="s">
        <v>13</v>
      </c>
      <c r="N29" s="6" t="s">
        <v>36</v>
      </c>
      <c r="O29" s="3"/>
      <c r="P29" s="3"/>
      <c r="Q29" s="3"/>
      <c r="R29" s="3" t="s">
        <v>34</v>
      </c>
      <c r="S29" s="14">
        <f>F42/1000</f>
        <v>27.286000000000001</v>
      </c>
      <c r="T29" s="15">
        <f>F43</f>
        <v>3.6728077728382255E-2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37</v>
      </c>
      <c r="S30" s="13">
        <f>E42/1000</f>
        <v>42.704999999999998</v>
      </c>
      <c r="T30" s="15">
        <f>E43</f>
        <v>5.7482685603993416E-2</v>
      </c>
    </row>
    <row r="31" spans="1:20" ht="15">
      <c r="A31" s="5" t="s">
        <v>38</v>
      </c>
      <c r="B31" s="9">
        <v>0</v>
      </c>
      <c r="C31" s="9">
        <v>22289</v>
      </c>
      <c r="D31" s="9">
        <v>0</v>
      </c>
      <c r="E31" s="9">
        <v>0</v>
      </c>
      <c r="F31" s="9">
        <v>2391</v>
      </c>
      <c r="G31" s="9">
        <v>0</v>
      </c>
      <c r="H31" s="9">
        <v>0</v>
      </c>
      <c r="I31" s="9"/>
      <c r="J31" s="9"/>
      <c r="K31" s="9"/>
      <c r="L31" s="9"/>
      <c r="M31" s="9">
        <v>30778</v>
      </c>
      <c r="N31" s="9">
        <v>55457</v>
      </c>
      <c r="O31" s="17">
        <f>N31/N$39</f>
        <v>7.7020936773028709E-2</v>
      </c>
      <c r="P31" s="18" t="s">
        <v>39</v>
      </c>
      <c r="Q31" s="3"/>
      <c r="R31" s="3" t="s">
        <v>40</v>
      </c>
      <c r="S31" s="14">
        <f>C42/1000</f>
        <v>297.971</v>
      </c>
      <c r="T31" s="16">
        <f>C43</f>
        <v>0.40108121559788129</v>
      </c>
    </row>
    <row r="32" spans="1:20" ht="15">
      <c r="A32" s="5" t="s">
        <v>41</v>
      </c>
      <c r="B32" s="9">
        <v>0</v>
      </c>
      <c r="C32" s="9">
        <v>13662</v>
      </c>
      <c r="D32" s="9">
        <v>0</v>
      </c>
      <c r="E32" s="9">
        <v>38287</v>
      </c>
      <c r="F32" s="9">
        <v>1072</v>
      </c>
      <c r="G32" s="9">
        <v>16788</v>
      </c>
      <c r="H32" s="9">
        <v>0</v>
      </c>
      <c r="I32" s="9"/>
      <c r="J32" s="9"/>
      <c r="K32" s="9"/>
      <c r="L32" s="9"/>
      <c r="M32" s="9">
        <v>55508</v>
      </c>
      <c r="N32" s="9">
        <v>125318</v>
      </c>
      <c r="O32" s="17">
        <f>N32/N$39</f>
        <v>0.17404673448838581</v>
      </c>
      <c r="P32" s="18" t="s">
        <v>42</v>
      </c>
      <c r="Q32" s="3"/>
      <c r="R32" s="3" t="s">
        <v>43</v>
      </c>
      <c r="S32" s="14">
        <f>I42/1000</f>
        <v>0</v>
      </c>
      <c r="T32" s="15">
        <f>I43</f>
        <v>0</v>
      </c>
    </row>
    <row r="33" spans="1:47" ht="15">
      <c r="A33" s="5" t="s">
        <v>44</v>
      </c>
      <c r="B33" s="9">
        <v>0</v>
      </c>
      <c r="C33" s="9">
        <v>895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23110</v>
      </c>
      <c r="N33" s="9">
        <v>24005</v>
      </c>
      <c r="O33" s="17">
        <f>N33/N$39</f>
        <v>3.333912016943856E-2</v>
      </c>
      <c r="P33" s="18" t="s">
        <v>45</v>
      </c>
      <c r="Q33" s="3"/>
      <c r="R33" s="3" t="s">
        <v>8</v>
      </c>
      <c r="S33" s="14">
        <f>H42/1000</f>
        <v>0</v>
      </c>
      <c r="T33" s="15">
        <f>H43</f>
        <v>0</v>
      </c>
    </row>
    <row r="34" spans="1:47" ht="15">
      <c r="A34" s="5" t="s">
        <v>46</v>
      </c>
      <c r="B34" s="9">
        <v>0</v>
      </c>
      <c r="C34" s="9">
        <v>259500</v>
      </c>
      <c r="D34" s="9">
        <v>0</v>
      </c>
      <c r="E34" s="9">
        <v>0</v>
      </c>
      <c r="F34" s="9">
        <v>23823</v>
      </c>
      <c r="G34" s="9">
        <v>0</v>
      </c>
      <c r="H34" s="9">
        <v>0</v>
      </c>
      <c r="I34" s="9"/>
      <c r="J34" s="9"/>
      <c r="K34" s="9"/>
      <c r="L34" s="9"/>
      <c r="M34" s="9">
        <v>24</v>
      </c>
      <c r="N34" s="9">
        <v>283347</v>
      </c>
      <c r="O34" s="17">
        <f>N34/N$39</f>
        <v>0.39352383597791746</v>
      </c>
      <c r="P34" s="18" t="s">
        <v>47</v>
      </c>
      <c r="Q34" s="3"/>
      <c r="R34" s="3"/>
      <c r="S34" s="14">
        <f>SUM(S26:S33)</f>
        <v>742.91935999999998</v>
      </c>
      <c r="T34" s="15">
        <f>SUM(T26:T33)</f>
        <v>1</v>
      </c>
    </row>
    <row r="35" spans="1:47" ht="15">
      <c r="A35" s="5" t="s">
        <v>48</v>
      </c>
      <c r="B35" s="9">
        <v>112</v>
      </c>
      <c r="C35" s="9">
        <v>643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40690</v>
      </c>
      <c r="N35" s="9">
        <v>41445</v>
      </c>
      <c r="O35" s="17">
        <f>N35/N$39</f>
        <v>5.7560501371480159E-2</v>
      </c>
      <c r="P35" s="18" t="s">
        <v>49</v>
      </c>
      <c r="Q35" s="18"/>
    </row>
    <row r="36" spans="1:47" ht="15">
      <c r="A36" s="5" t="s">
        <v>50</v>
      </c>
      <c r="B36" s="9">
        <v>196</v>
      </c>
      <c r="C36" s="9">
        <v>902</v>
      </c>
      <c r="D36" s="9">
        <v>0</v>
      </c>
      <c r="E36" s="9">
        <v>0</v>
      </c>
      <c r="F36" s="9">
        <v>0</v>
      </c>
      <c r="G36" s="9">
        <v>57695</v>
      </c>
      <c r="H36" s="9">
        <v>0</v>
      </c>
      <c r="I36" s="9"/>
      <c r="J36" s="9"/>
      <c r="K36" s="9"/>
      <c r="L36" s="9"/>
      <c r="M36" s="9">
        <v>94287</v>
      </c>
      <c r="N36" s="9">
        <v>153080</v>
      </c>
      <c r="O36" s="18"/>
      <c r="P36" s="18"/>
      <c r="Q36" s="3"/>
      <c r="R36" s="7"/>
      <c r="S36" s="7"/>
      <c r="T36" s="7"/>
    </row>
    <row r="37" spans="1:47" ht="15">
      <c r="A37" s="5" t="s">
        <v>51</v>
      </c>
      <c r="B37" s="9">
        <v>3473</v>
      </c>
      <c r="C37" s="9">
        <v>80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7385</v>
      </c>
      <c r="N37" s="9">
        <v>10938</v>
      </c>
      <c r="O37" s="18"/>
      <c r="P37" s="18"/>
      <c r="Q37" s="3"/>
      <c r="R37" s="7"/>
      <c r="S37" s="7" t="s">
        <v>30</v>
      </c>
      <c r="T37" s="7" t="s">
        <v>31</v>
      </c>
    </row>
    <row r="38" spans="1:47" ht="15">
      <c r="A38" s="5" t="s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26435</v>
      </c>
      <c r="N38" s="9">
        <v>26435</v>
      </c>
      <c r="O38" s="18">
        <f>SUM(O31:O35)</f>
        <v>0.73549112878025069</v>
      </c>
      <c r="P38" s="18"/>
      <c r="Q38" s="3"/>
      <c r="R38" s="7" t="s">
        <v>53</v>
      </c>
      <c r="S38" s="19">
        <f>N45/1000</f>
        <v>22.257360000000002</v>
      </c>
      <c r="T38" s="7"/>
    </row>
    <row r="39" spans="1:47" ht="15">
      <c r="A39" s="5" t="s">
        <v>19</v>
      </c>
      <c r="B39" s="9">
        <v>3781</v>
      </c>
      <c r="C39" s="9">
        <v>297971</v>
      </c>
      <c r="D39" s="9">
        <v>0</v>
      </c>
      <c r="E39" s="9">
        <v>38287</v>
      </c>
      <c r="F39" s="9">
        <v>27286</v>
      </c>
      <c r="G39" s="9">
        <v>74483</v>
      </c>
      <c r="H39" s="9">
        <v>0</v>
      </c>
      <c r="I39" s="9"/>
      <c r="J39" s="9"/>
      <c r="K39" s="9"/>
      <c r="L39" s="9"/>
      <c r="M39" s="9">
        <v>278217</v>
      </c>
      <c r="N39" s="9">
        <v>720025</v>
      </c>
      <c r="O39" s="3"/>
      <c r="P39" s="3"/>
      <c r="Q39" s="3"/>
      <c r="R39" s="7" t="s">
        <v>54</v>
      </c>
      <c r="S39" s="20">
        <f>N41/1000</f>
        <v>190.453</v>
      </c>
      <c r="T39" s="15">
        <f>O41</f>
        <v>0.26450887121974931</v>
      </c>
    </row>
    <row r="40" spans="1:47">
      <c r="R40" s="7" t="s">
        <v>55</v>
      </c>
      <c r="S40" s="20">
        <f>N35/1000</f>
        <v>41.445</v>
      </c>
      <c r="T40" s="16">
        <f>O35</f>
        <v>5.7560501371480159E-2</v>
      </c>
    </row>
    <row r="41" spans="1:47" ht="15">
      <c r="A41" s="21" t="s">
        <v>56</v>
      </c>
      <c r="B41" s="22">
        <f>B38+B37+B36</f>
        <v>3669</v>
      </c>
      <c r="C41" s="22">
        <f t="shared" ref="C41:N41" si="0">C38+C37+C36</f>
        <v>982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57695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128107</v>
      </c>
      <c r="N41" s="22">
        <f t="shared" si="0"/>
        <v>190453</v>
      </c>
      <c r="O41" s="17">
        <f>N41/N$39</f>
        <v>0.26450887121974931</v>
      </c>
      <c r="P41" s="17" t="s">
        <v>57</v>
      </c>
      <c r="Q41" s="7"/>
      <c r="R41" s="7" t="s">
        <v>58</v>
      </c>
      <c r="S41" s="20">
        <f>N33/1000</f>
        <v>24.004999999999999</v>
      </c>
      <c r="T41" s="15">
        <f>O33</f>
        <v>3.333912016943856E-2</v>
      </c>
    </row>
    <row r="42" spans="1:47" ht="15">
      <c r="A42" s="23" t="s">
        <v>59</v>
      </c>
      <c r="B42" s="22"/>
      <c r="C42" s="24">
        <f>C39+C23+C10</f>
        <v>297971</v>
      </c>
      <c r="D42" s="24">
        <f t="shared" ref="D42:L42" si="1">D39+D23+D10</f>
        <v>0</v>
      </c>
      <c r="E42" s="24">
        <f t="shared" si="1"/>
        <v>42705</v>
      </c>
      <c r="F42" s="24">
        <f t="shared" si="1"/>
        <v>27286</v>
      </c>
      <c r="G42" s="24">
        <f t="shared" si="1"/>
        <v>74483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300474.36</v>
      </c>
      <c r="N42" s="25">
        <f>SUM(C42:M42)</f>
        <v>742919.36</v>
      </c>
      <c r="O42" s="7"/>
      <c r="P42" s="7"/>
      <c r="Q42" s="7"/>
      <c r="R42" s="7" t="s">
        <v>39</v>
      </c>
      <c r="S42" s="20">
        <f>N31/1000</f>
        <v>55.457000000000001</v>
      </c>
      <c r="T42" s="15">
        <f>O31</f>
        <v>7.7020936773028709E-2</v>
      </c>
    </row>
    <row r="43" spans="1:47" ht="15">
      <c r="A43" s="23" t="s">
        <v>60</v>
      </c>
      <c r="B43" s="22"/>
      <c r="C43" s="17">
        <f t="shared" ref="C43:M43" si="2">C42/$N42</f>
        <v>0.40108121559788129</v>
      </c>
      <c r="D43" s="17">
        <f t="shared" si="2"/>
        <v>0</v>
      </c>
      <c r="E43" s="17">
        <f t="shared" si="2"/>
        <v>5.7482685603993416E-2</v>
      </c>
      <c r="F43" s="17">
        <f t="shared" si="2"/>
        <v>3.6728077728382255E-2</v>
      </c>
      <c r="G43" s="17">
        <f t="shared" si="2"/>
        <v>0.1002571799986475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0.40445084107109552</v>
      </c>
      <c r="N43" s="17">
        <f>SUM(C43:M43)</f>
        <v>1</v>
      </c>
      <c r="O43" s="7"/>
      <c r="P43" s="7"/>
      <c r="Q43" s="7"/>
      <c r="R43" s="7" t="s">
        <v>61</v>
      </c>
      <c r="S43" s="20">
        <f>N32/1000</f>
        <v>125.318</v>
      </c>
      <c r="T43" s="16">
        <f>O32</f>
        <v>0.17404673448838581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62</v>
      </c>
      <c r="S44" s="20">
        <f>N34/1000</f>
        <v>283.34699999999998</v>
      </c>
      <c r="T44" s="16">
        <f>O34</f>
        <v>0.39352383597791746</v>
      </c>
    </row>
    <row r="45" spans="1:47" ht="15">
      <c r="A45" s="6" t="s">
        <v>63</v>
      </c>
      <c r="B45" s="6">
        <f>B23-B39</f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22257.360000000001</v>
      </c>
      <c r="N45" s="25">
        <f>B45+M45</f>
        <v>22257.360000000001</v>
      </c>
      <c r="O45" s="7"/>
      <c r="P45" s="7"/>
      <c r="Q45" s="7"/>
      <c r="R45" s="7" t="s">
        <v>64</v>
      </c>
      <c r="S45" s="20">
        <f>SUM(S39:S44)</f>
        <v>720.02499999999998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 enableFormatConditionsCalculation="0"/>
  <dimension ref="A1:AU70"/>
  <sheetViews>
    <sheetView topLeftCell="A4" workbookViewId="0">
      <selection activeCell="N32" sqref="N32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67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15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17</v>
      </c>
      <c r="B8" s="9">
        <v>164384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18</v>
      </c>
      <c r="B9" s="9">
        <v>189509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19</v>
      </c>
      <c r="B10" s="9">
        <v>353893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20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21</v>
      </c>
      <c r="C15" s="6" t="s">
        <v>3</v>
      </c>
      <c r="D15" s="6" t="s">
        <v>4</v>
      </c>
      <c r="E15" s="6" t="s">
        <v>5</v>
      </c>
      <c r="F15" s="6" t="s">
        <v>22</v>
      </c>
      <c r="G15" s="6" t="s">
        <v>7</v>
      </c>
      <c r="H15" s="6" t="s">
        <v>8</v>
      </c>
      <c r="I15" s="6" t="s">
        <v>9</v>
      </c>
      <c r="J15" s="6" t="s">
        <v>10</v>
      </c>
      <c r="K15" s="6" t="s">
        <v>11</v>
      </c>
      <c r="L15" s="6" t="s">
        <v>12</v>
      </c>
      <c r="M15" s="6" t="s">
        <v>13</v>
      </c>
      <c r="N15" s="11" t="s">
        <v>14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24</v>
      </c>
      <c r="B18" s="9">
        <v>81451</v>
      </c>
      <c r="C18" s="9">
        <v>687</v>
      </c>
      <c r="D18" s="9">
        <v>0</v>
      </c>
      <c r="E18" s="9">
        <v>2506</v>
      </c>
      <c r="F18" s="9">
        <v>11354</v>
      </c>
      <c r="G18" s="9">
        <v>81925</v>
      </c>
      <c r="H18" s="9">
        <v>0</v>
      </c>
      <c r="I18" s="9"/>
      <c r="J18" s="9"/>
      <c r="K18" s="9"/>
      <c r="L18" s="9"/>
      <c r="M18" s="9"/>
      <c r="N18" s="9">
        <v>96471</v>
      </c>
      <c r="O18" s="3"/>
      <c r="P18" s="3"/>
      <c r="Q18" s="3"/>
      <c r="R18" s="3"/>
      <c r="S18" s="3"/>
      <c r="T18" s="3"/>
    </row>
    <row r="19" spans="1:20" ht="15">
      <c r="A19" s="8" t="s">
        <v>25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19</v>
      </c>
      <c r="B23" s="9">
        <v>81451</v>
      </c>
      <c r="C23" s="9">
        <v>687</v>
      </c>
      <c r="D23" s="9">
        <v>0</v>
      </c>
      <c r="E23" s="9">
        <v>2506</v>
      </c>
      <c r="F23" s="9">
        <v>11354</v>
      </c>
      <c r="G23" s="9">
        <v>81925</v>
      </c>
      <c r="H23" s="9">
        <v>0</v>
      </c>
      <c r="I23" s="9"/>
      <c r="J23" s="9"/>
      <c r="K23" s="9"/>
      <c r="L23" s="9"/>
      <c r="M23" s="9"/>
      <c r="N23" s="9">
        <v>96471</v>
      </c>
      <c r="O23" s="3"/>
      <c r="P23" s="3"/>
      <c r="Q23" s="3"/>
      <c r="R23" s="3" t="s">
        <v>29</v>
      </c>
      <c r="S23" s="13">
        <f>N42/1000</f>
        <v>1459.1443999999999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30</v>
      </c>
      <c r="T25" s="3" t="s">
        <v>31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13</v>
      </c>
      <c r="S26" s="14">
        <f>M42/1000</f>
        <v>596.19240000000002</v>
      </c>
      <c r="T26" s="15">
        <f>M43</f>
        <v>0.40859040407515534</v>
      </c>
    </row>
    <row r="27" spans="1:20" ht="18">
      <c r="A27" s="1" t="s">
        <v>32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7</v>
      </c>
      <c r="S27" s="14">
        <f>G42/1000</f>
        <v>208.27099999999999</v>
      </c>
      <c r="T27" s="16">
        <f>G43</f>
        <v>0.14273501649322715</v>
      </c>
    </row>
    <row r="28" spans="1:20" ht="15">
      <c r="A28" s="4" t="s">
        <v>67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10</v>
      </c>
      <c r="S28" s="14">
        <f>J42/1000</f>
        <v>0</v>
      </c>
      <c r="T28" s="15">
        <f>J43</f>
        <v>0</v>
      </c>
    </row>
    <row r="29" spans="1:20" ht="15">
      <c r="B29" s="6" t="s">
        <v>33</v>
      </c>
      <c r="C29" s="6" t="s">
        <v>3</v>
      </c>
      <c r="D29" s="6" t="s">
        <v>4</v>
      </c>
      <c r="E29" s="6" t="s">
        <v>5</v>
      </c>
      <c r="F29" s="6" t="s">
        <v>34</v>
      </c>
      <c r="G29" s="6" t="s">
        <v>35</v>
      </c>
      <c r="H29" s="6" t="s">
        <v>8</v>
      </c>
      <c r="I29" s="6" t="s">
        <v>6</v>
      </c>
      <c r="J29" s="6" t="s">
        <v>10</v>
      </c>
      <c r="K29" s="6" t="s">
        <v>11</v>
      </c>
      <c r="L29" s="6" t="s">
        <v>12</v>
      </c>
      <c r="M29" s="6" t="s">
        <v>13</v>
      </c>
      <c r="N29" s="6" t="s">
        <v>36</v>
      </c>
      <c r="O29" s="3"/>
      <c r="P29" s="3"/>
      <c r="Q29" s="3"/>
      <c r="R29" s="3" t="s">
        <v>34</v>
      </c>
      <c r="S29" s="14">
        <f>F42/1000</f>
        <v>60.162999999999997</v>
      </c>
      <c r="T29" s="15">
        <f>F43</f>
        <v>4.1231697150741216E-2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37</v>
      </c>
      <c r="S30" s="13">
        <f>E42/1000</f>
        <v>62.536999999999999</v>
      </c>
      <c r="T30" s="15">
        <f>E43</f>
        <v>4.2858678003355945E-2</v>
      </c>
    </row>
    <row r="31" spans="1:20" ht="15">
      <c r="A31" s="5" t="s">
        <v>38</v>
      </c>
      <c r="B31" s="9">
        <v>0</v>
      </c>
      <c r="C31" s="9">
        <v>28326</v>
      </c>
      <c r="D31" s="9">
        <v>0</v>
      </c>
      <c r="E31" s="9">
        <v>0</v>
      </c>
      <c r="F31" s="9">
        <v>3020</v>
      </c>
      <c r="G31" s="9">
        <v>0</v>
      </c>
      <c r="H31" s="9">
        <v>0</v>
      </c>
      <c r="I31" s="9"/>
      <c r="J31" s="9"/>
      <c r="K31" s="9"/>
      <c r="L31" s="9"/>
      <c r="M31" s="9">
        <v>42540</v>
      </c>
      <c r="N31" s="9">
        <v>73886</v>
      </c>
      <c r="O31" s="17">
        <f>N31/N$39</f>
        <v>5.3198413681278964E-2</v>
      </c>
      <c r="P31" s="18" t="s">
        <v>39</v>
      </c>
      <c r="Q31" s="3"/>
      <c r="R31" s="3" t="s">
        <v>40</v>
      </c>
      <c r="S31" s="14">
        <f>C42/1000</f>
        <v>531.98099999999999</v>
      </c>
      <c r="T31" s="16">
        <f>C43</f>
        <v>0.36458420427752047</v>
      </c>
    </row>
    <row r="32" spans="1:20" ht="15">
      <c r="A32" s="5" t="s">
        <v>41</v>
      </c>
      <c r="B32" s="9">
        <v>4509</v>
      </c>
      <c r="C32" s="9">
        <v>86510</v>
      </c>
      <c r="D32" s="9">
        <v>0</v>
      </c>
      <c r="E32" s="38">
        <f>N32-M32-G32-F32-C32-B32</f>
        <v>60031</v>
      </c>
      <c r="F32" s="9">
        <v>8443</v>
      </c>
      <c r="G32" s="9">
        <v>35515</v>
      </c>
      <c r="H32" s="38">
        <v>0</v>
      </c>
      <c r="I32" s="10"/>
      <c r="J32" s="10"/>
      <c r="K32" s="10"/>
      <c r="L32" s="9"/>
      <c r="M32" s="9">
        <v>136455</v>
      </c>
      <c r="N32" s="9">
        <v>331463</v>
      </c>
      <c r="O32" s="17">
        <f>N32/N$39</f>
        <v>0.23865557472373344</v>
      </c>
      <c r="P32" s="18" t="s">
        <v>42</v>
      </c>
      <c r="Q32" s="3"/>
      <c r="R32" s="3" t="s">
        <v>43</v>
      </c>
      <c r="S32" s="14">
        <f>I42/1000</f>
        <v>0</v>
      </c>
      <c r="T32" s="15">
        <f>I43</f>
        <v>0</v>
      </c>
    </row>
    <row r="33" spans="1:47" ht="15">
      <c r="A33" s="5" t="s">
        <v>44</v>
      </c>
      <c r="B33" s="9">
        <v>17423</v>
      </c>
      <c r="C33" s="9">
        <v>1008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41133</v>
      </c>
      <c r="N33" s="9">
        <v>59564</v>
      </c>
      <c r="O33" s="17">
        <f>N33/N$39</f>
        <v>4.2886477986515716E-2</v>
      </c>
      <c r="P33" s="18" t="s">
        <v>45</v>
      </c>
      <c r="Q33" s="3"/>
      <c r="R33" s="3" t="s">
        <v>8</v>
      </c>
      <c r="S33" s="14">
        <f>H42/1000</f>
        <v>0</v>
      </c>
      <c r="T33" s="15">
        <f>H43</f>
        <v>0</v>
      </c>
    </row>
    <row r="34" spans="1:47" ht="15">
      <c r="A34" s="5" t="s">
        <v>46</v>
      </c>
      <c r="B34" s="9">
        <v>0</v>
      </c>
      <c r="C34" s="9">
        <v>413110</v>
      </c>
      <c r="D34" s="9">
        <v>0</v>
      </c>
      <c r="E34" s="9">
        <v>0</v>
      </c>
      <c r="F34" s="9">
        <v>37346</v>
      </c>
      <c r="G34" s="9">
        <v>0</v>
      </c>
      <c r="H34" s="9">
        <v>0</v>
      </c>
      <c r="I34" s="9"/>
      <c r="J34" s="9"/>
      <c r="K34" s="9"/>
      <c r="L34" s="9"/>
      <c r="M34" s="9">
        <v>613</v>
      </c>
      <c r="N34" s="9">
        <v>451069</v>
      </c>
      <c r="O34" s="17">
        <f>N34/N$39</f>
        <v>0.32477269389059932</v>
      </c>
      <c r="P34" s="18" t="s">
        <v>47</v>
      </c>
      <c r="Q34" s="3"/>
      <c r="R34" s="3"/>
      <c r="S34" s="14">
        <f>SUM(S26:S33)</f>
        <v>1459.1444000000001</v>
      </c>
      <c r="T34" s="15">
        <f>SUM(T26:T33)</f>
        <v>1.0000000000000002</v>
      </c>
    </row>
    <row r="35" spans="1:47" ht="15">
      <c r="A35" s="5" t="s">
        <v>48</v>
      </c>
      <c r="B35" s="9">
        <v>13501</v>
      </c>
      <c r="C35" s="9">
        <v>960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146062</v>
      </c>
      <c r="N35" s="9">
        <v>160523</v>
      </c>
      <c r="O35" s="17">
        <f>N35/N$39</f>
        <v>0.11557763256043016</v>
      </c>
      <c r="P35" s="18" t="s">
        <v>49</v>
      </c>
      <c r="Q35" s="18"/>
    </row>
    <row r="36" spans="1:47" ht="15">
      <c r="A36" s="5" t="s">
        <v>50</v>
      </c>
      <c r="B36" s="9">
        <v>8009</v>
      </c>
      <c r="C36" s="9">
        <v>992</v>
      </c>
      <c r="D36" s="9">
        <v>0</v>
      </c>
      <c r="E36" s="9">
        <v>0</v>
      </c>
      <c r="F36" s="9">
        <v>0</v>
      </c>
      <c r="G36" s="9">
        <v>90832</v>
      </c>
      <c r="H36" s="9">
        <v>0</v>
      </c>
      <c r="I36" s="9"/>
      <c r="J36" s="9"/>
      <c r="K36" s="9"/>
      <c r="L36" s="9"/>
      <c r="M36" s="9">
        <v>115748</v>
      </c>
      <c r="N36" s="9">
        <v>215580</v>
      </c>
      <c r="O36" s="18"/>
      <c r="P36" s="18"/>
      <c r="Q36" s="3"/>
      <c r="R36" s="7"/>
      <c r="S36" s="7"/>
      <c r="T36" s="7"/>
    </row>
    <row r="37" spans="1:47" ht="15">
      <c r="A37" s="5" t="s">
        <v>51</v>
      </c>
      <c r="B37" s="9">
        <v>26923</v>
      </c>
      <c r="C37" s="9">
        <v>388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44691</v>
      </c>
      <c r="N37" s="9">
        <v>72002</v>
      </c>
      <c r="O37" s="18"/>
      <c r="P37" s="18"/>
      <c r="Q37" s="3"/>
      <c r="R37" s="7"/>
      <c r="S37" s="7" t="s">
        <v>30</v>
      </c>
      <c r="T37" s="7" t="s">
        <v>31</v>
      </c>
    </row>
    <row r="38" spans="1:47" ht="15">
      <c r="A38" s="5" t="s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24788</v>
      </c>
      <c r="N38" s="9">
        <v>24788</v>
      </c>
      <c r="O38" s="18">
        <f>SUM(O31:O35)</f>
        <v>0.77509079284255766</v>
      </c>
      <c r="P38" s="18"/>
      <c r="Q38" s="3"/>
      <c r="R38" s="7" t="s">
        <v>53</v>
      </c>
      <c r="S38" s="19">
        <f>N45/1000</f>
        <v>55.248400000000004</v>
      </c>
      <c r="T38" s="7"/>
    </row>
    <row r="39" spans="1:47" ht="15">
      <c r="A39" s="5" t="s">
        <v>19</v>
      </c>
      <c r="B39" s="9">
        <v>70365</v>
      </c>
      <c r="C39" s="9">
        <v>531294</v>
      </c>
      <c r="D39" s="9">
        <v>0</v>
      </c>
      <c r="E39" s="38">
        <f>SUM(E31:E38)</f>
        <v>60031</v>
      </c>
      <c r="F39" s="9">
        <v>48809</v>
      </c>
      <c r="G39" s="9">
        <v>126346</v>
      </c>
      <c r="H39" s="38">
        <v>0</v>
      </c>
      <c r="I39" s="10"/>
      <c r="J39" s="10"/>
      <c r="K39" s="10"/>
      <c r="L39" s="9"/>
      <c r="M39" s="9">
        <v>552030</v>
      </c>
      <c r="N39" s="9">
        <v>1388876</v>
      </c>
      <c r="O39" s="3"/>
      <c r="P39" s="3"/>
      <c r="Q39" s="3"/>
      <c r="R39" s="7" t="s">
        <v>54</v>
      </c>
      <c r="S39" s="20">
        <f>N41/1000</f>
        <v>312.37</v>
      </c>
      <c r="T39" s="15">
        <f>O41</f>
        <v>0.22490848715076076</v>
      </c>
    </row>
    <row r="40" spans="1:47">
      <c r="R40" s="7" t="s">
        <v>55</v>
      </c>
      <c r="S40" s="20">
        <f>N35/1000</f>
        <v>160.523</v>
      </c>
      <c r="T40" s="16">
        <f>O35</f>
        <v>0.11557763256043016</v>
      </c>
    </row>
    <row r="41" spans="1:47" ht="15">
      <c r="A41" s="21" t="s">
        <v>56</v>
      </c>
      <c r="B41" s="22">
        <f>B38+B37+B36</f>
        <v>34932</v>
      </c>
      <c r="C41" s="22">
        <f t="shared" ref="C41:N41" si="0">C38+C37+C36</f>
        <v>1380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90832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185227</v>
      </c>
      <c r="N41" s="22">
        <f t="shared" si="0"/>
        <v>312370</v>
      </c>
      <c r="O41" s="17">
        <f>N41/N$39</f>
        <v>0.22490848715076076</v>
      </c>
      <c r="P41" s="17" t="s">
        <v>57</v>
      </c>
      <c r="Q41" s="7"/>
      <c r="R41" s="7" t="s">
        <v>58</v>
      </c>
      <c r="S41" s="20">
        <f>N33/1000</f>
        <v>59.564</v>
      </c>
      <c r="T41" s="15">
        <f>O33</f>
        <v>4.2886477986515716E-2</v>
      </c>
    </row>
    <row r="42" spans="1:47" ht="15">
      <c r="A42" s="23" t="s">
        <v>59</v>
      </c>
      <c r="B42" s="22"/>
      <c r="C42" s="24">
        <f>C39+C23+C10</f>
        <v>531981</v>
      </c>
      <c r="D42" s="24">
        <f t="shared" ref="D42:L42" si="1">D39+D23+D10</f>
        <v>0</v>
      </c>
      <c r="E42" s="24">
        <f t="shared" si="1"/>
        <v>62537</v>
      </c>
      <c r="F42" s="24">
        <f t="shared" si="1"/>
        <v>60163</v>
      </c>
      <c r="G42" s="24">
        <f t="shared" si="1"/>
        <v>208271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596192.4</v>
      </c>
      <c r="N42" s="25">
        <f>SUM(C42:M42)</f>
        <v>1459144.4</v>
      </c>
      <c r="O42" s="7"/>
      <c r="P42" s="7"/>
      <c r="Q42" s="7"/>
      <c r="R42" s="7" t="s">
        <v>39</v>
      </c>
      <c r="S42" s="20">
        <f>N31/1000</f>
        <v>73.885999999999996</v>
      </c>
      <c r="T42" s="15">
        <f>O31</f>
        <v>5.3198413681278964E-2</v>
      </c>
    </row>
    <row r="43" spans="1:47" ht="15">
      <c r="A43" s="23" t="s">
        <v>60</v>
      </c>
      <c r="B43" s="22"/>
      <c r="C43" s="17">
        <f t="shared" ref="C43:M43" si="2">C42/$N42</f>
        <v>0.36458420427752047</v>
      </c>
      <c r="D43" s="17">
        <f t="shared" si="2"/>
        <v>0</v>
      </c>
      <c r="E43" s="17">
        <f t="shared" si="2"/>
        <v>4.2858678003355945E-2</v>
      </c>
      <c r="F43" s="17">
        <f t="shared" si="2"/>
        <v>4.1231697150741216E-2</v>
      </c>
      <c r="G43" s="17">
        <f t="shared" si="2"/>
        <v>0.14273501649322715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0.40859040407515534</v>
      </c>
      <c r="N43" s="17">
        <f>SUM(C43:M43)</f>
        <v>1</v>
      </c>
      <c r="O43" s="7"/>
      <c r="P43" s="7"/>
      <c r="Q43" s="7"/>
      <c r="R43" s="7" t="s">
        <v>61</v>
      </c>
      <c r="S43" s="20">
        <f>N32/1000</f>
        <v>331.46300000000002</v>
      </c>
      <c r="T43" s="16">
        <f>O32</f>
        <v>0.23865557472373344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62</v>
      </c>
      <c r="S44" s="20">
        <f>N34/1000</f>
        <v>451.06900000000002</v>
      </c>
      <c r="T44" s="16">
        <f>O34</f>
        <v>0.32477269389059932</v>
      </c>
    </row>
    <row r="45" spans="1:47" ht="15">
      <c r="A45" s="6" t="s">
        <v>63</v>
      </c>
      <c r="B45" s="6">
        <f>B23-B39</f>
        <v>11086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44162.400000000001</v>
      </c>
      <c r="N45" s="25">
        <f>B45+M45</f>
        <v>55248.4</v>
      </c>
      <c r="O45" s="7"/>
      <c r="P45" s="7"/>
      <c r="Q45" s="7"/>
      <c r="R45" s="7" t="s">
        <v>64</v>
      </c>
      <c r="S45" s="20">
        <f>SUM(S39:S44)</f>
        <v>1388.875</v>
      </c>
      <c r="T45" s="15">
        <f>SUM(T39:T44)</f>
        <v>0.99999927999331839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4"/>
      <c r="C48" s="27"/>
      <c r="D48" s="27"/>
      <c r="E48" s="27"/>
      <c r="F48" s="28"/>
      <c r="G48" s="27"/>
      <c r="H48" s="27"/>
      <c r="I48" s="28"/>
      <c r="J48" s="28"/>
      <c r="K48" s="28"/>
      <c r="L48" s="28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8"/>
      <c r="G55" s="27"/>
      <c r="H55" s="27"/>
      <c r="I55" s="28"/>
      <c r="J55" s="28"/>
      <c r="K55" s="28"/>
      <c r="L55" s="28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8"/>
      <c r="G56" s="27"/>
      <c r="H56" s="27"/>
      <c r="I56" s="28"/>
      <c r="J56" s="28"/>
      <c r="K56" s="28"/>
      <c r="L56" s="28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 enableFormatConditionsCalculation="0"/>
  <dimension ref="A1:AU74"/>
  <sheetViews>
    <sheetView topLeftCell="A9" zoomScale="125" zoomScaleNormal="125" zoomScalePageLayoutView="125" workbookViewId="0">
      <selection activeCell="F51" sqref="F51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4" width="9.5" style="2" bestFit="1" customWidth="1"/>
    <col min="5" max="8" width="9.1640625" style="2" bestFit="1" customWidth="1"/>
    <col min="9" max="11" width="8.83203125" style="2"/>
    <col min="12" max="12" width="10.1640625" style="2" bestFit="1" customWidth="1"/>
    <col min="13" max="13" width="9.1640625" style="2" bestFit="1" customWidth="1"/>
    <col min="14" max="14" width="9.5" style="2" bestFit="1" customWidth="1"/>
    <col min="15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68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72</v>
      </c>
      <c r="J3" s="6" t="s">
        <v>10</v>
      </c>
      <c r="K3" s="6" t="s">
        <v>11</v>
      </c>
      <c r="L3" s="6" t="s">
        <v>71</v>
      </c>
      <c r="M3" s="6" t="s">
        <v>13</v>
      </c>
      <c r="N3" s="7" t="s">
        <v>14</v>
      </c>
      <c r="O3" s="3"/>
      <c r="P3" s="3"/>
      <c r="Q3" s="3"/>
      <c r="R3" s="3"/>
      <c r="S3" s="3"/>
      <c r="T3" s="3"/>
    </row>
    <row r="4" spans="1:20" ht="15">
      <c r="B4" s="11"/>
      <c r="C4" s="11"/>
      <c r="D4" s="11"/>
      <c r="E4" s="11"/>
      <c r="F4" s="11"/>
      <c r="G4" s="11"/>
      <c r="N4" s="11"/>
      <c r="O4" s="3"/>
      <c r="P4" s="3"/>
      <c r="Q4" s="3"/>
      <c r="R4" s="3"/>
      <c r="S4" s="3"/>
      <c r="T4" s="3"/>
    </row>
    <row r="5" spans="1:20" ht="15">
      <c r="A5" s="5"/>
      <c r="C5" s="9"/>
      <c r="D5" s="9"/>
      <c r="E5" s="9"/>
      <c r="F5" s="9"/>
      <c r="G5" s="9"/>
      <c r="N5" s="9"/>
      <c r="O5" s="3"/>
      <c r="P5" s="3"/>
      <c r="Q5" s="3"/>
      <c r="R5" s="3"/>
      <c r="S5" s="3"/>
      <c r="T5" s="3"/>
    </row>
    <row r="6" spans="1:20" ht="15">
      <c r="A6" s="8" t="s">
        <v>15</v>
      </c>
      <c r="B6" s="41">
        <v>64000</v>
      </c>
      <c r="C6" s="41">
        <v>893</v>
      </c>
      <c r="D6" s="9">
        <v>0</v>
      </c>
      <c r="E6" s="9">
        <v>0</v>
      </c>
      <c r="F6" s="41">
        <v>0</v>
      </c>
      <c r="G6" s="41">
        <v>7138</v>
      </c>
      <c r="H6" s="9">
        <v>0</v>
      </c>
      <c r="I6" s="41">
        <v>70254</v>
      </c>
      <c r="J6" s="9"/>
      <c r="K6" s="9"/>
      <c r="L6" s="9"/>
      <c r="M6" s="9"/>
      <c r="N6" s="9">
        <f>SUM(C6:M6)</f>
        <v>78285</v>
      </c>
      <c r="O6" s="3"/>
      <c r="P6" s="3"/>
      <c r="Q6" s="3"/>
      <c r="R6" s="3"/>
      <c r="S6" s="3"/>
      <c r="T6" s="3"/>
    </row>
    <row r="7" spans="1:20" ht="15">
      <c r="A7" s="8" t="s">
        <v>16</v>
      </c>
      <c r="B7" s="9">
        <v>27211321</v>
      </c>
      <c r="C7" s="9">
        <v>5443</v>
      </c>
      <c r="D7" s="2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>
        <v>78246522</v>
      </c>
      <c r="M7" s="9"/>
      <c r="N7" s="9">
        <v>78251965</v>
      </c>
      <c r="O7" s="3"/>
      <c r="P7" s="3"/>
      <c r="Q7" s="3"/>
      <c r="R7" s="3"/>
      <c r="S7" s="3"/>
      <c r="T7" s="3"/>
    </row>
    <row r="8" spans="1:20" ht="15">
      <c r="A8" s="8" t="s">
        <v>17</v>
      </c>
      <c r="B8" s="38">
        <v>8822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18</v>
      </c>
      <c r="B9" s="38">
        <v>59683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19</v>
      </c>
      <c r="B10" s="9">
        <f>SUM(B6:B9)</f>
        <v>27343826</v>
      </c>
      <c r="C10" s="41">
        <f>SUM(C6:C9)</f>
        <v>6336</v>
      </c>
      <c r="D10" s="9">
        <v>0</v>
      </c>
      <c r="E10" s="9">
        <v>0</v>
      </c>
      <c r="F10" s="41">
        <v>0</v>
      </c>
      <c r="G10" s="41">
        <f>SUM(G6:G9)</f>
        <v>7138</v>
      </c>
      <c r="H10" s="9">
        <v>0</v>
      </c>
      <c r="I10" s="41">
        <f>SUM(I6:I9)</f>
        <v>70254</v>
      </c>
      <c r="J10" s="9"/>
      <c r="K10" s="9"/>
      <c r="L10" s="9">
        <f>L7</f>
        <v>78246522</v>
      </c>
      <c r="M10" s="9"/>
      <c r="N10" s="41">
        <f>SUM(N6:N9)</f>
        <v>78330250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20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21</v>
      </c>
      <c r="C15" s="6" t="s">
        <v>3</v>
      </c>
      <c r="D15" s="6" t="s">
        <v>4</v>
      </c>
      <c r="E15" s="6" t="s">
        <v>5</v>
      </c>
      <c r="F15" s="6" t="s">
        <v>22</v>
      </c>
      <c r="G15" s="6" t="s">
        <v>7</v>
      </c>
      <c r="H15" s="6" t="s">
        <v>8</v>
      </c>
      <c r="I15" s="6" t="s">
        <v>9</v>
      </c>
      <c r="J15" s="6" t="s">
        <v>10</v>
      </c>
      <c r="K15" s="6" t="s">
        <v>11</v>
      </c>
      <c r="L15" s="6" t="s">
        <v>12</v>
      </c>
      <c r="M15" s="6" t="s">
        <v>13</v>
      </c>
      <c r="N15" s="11" t="s">
        <v>14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23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/>
      <c r="J17" s="9"/>
      <c r="K17" s="9"/>
      <c r="L17" s="9"/>
      <c r="M17" s="9"/>
      <c r="N17" s="9">
        <v>0</v>
      </c>
      <c r="O17" s="3"/>
      <c r="P17" s="3"/>
      <c r="Q17" s="3"/>
      <c r="R17" s="3"/>
      <c r="S17" s="3"/>
      <c r="T17" s="3"/>
    </row>
    <row r="18" spans="1:20" ht="15">
      <c r="A18" s="8" t="s">
        <v>24</v>
      </c>
      <c r="B18" s="9">
        <v>67286</v>
      </c>
      <c r="C18" s="9">
        <v>0</v>
      </c>
      <c r="D18" s="9">
        <v>0</v>
      </c>
      <c r="E18" s="9">
        <v>3909</v>
      </c>
      <c r="F18" s="9">
        <v>1600</v>
      </c>
      <c r="G18" s="9">
        <v>62382</v>
      </c>
      <c r="H18" s="9">
        <v>0</v>
      </c>
      <c r="I18" s="9"/>
      <c r="J18" s="9"/>
      <c r="K18" s="9"/>
      <c r="L18" s="9"/>
      <c r="M18" s="9"/>
      <c r="N18" s="9">
        <v>67891</v>
      </c>
      <c r="O18" s="3"/>
      <c r="P18" s="3"/>
      <c r="Q18" s="3"/>
      <c r="R18" s="3"/>
      <c r="S18" s="3"/>
      <c r="T18" s="3"/>
    </row>
    <row r="19" spans="1:20" ht="15">
      <c r="A19" s="8" t="s">
        <v>25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27</v>
      </c>
      <c r="B21" s="9">
        <v>123072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19</v>
      </c>
      <c r="B23" s="9">
        <v>190358</v>
      </c>
      <c r="C23" s="9">
        <v>0</v>
      </c>
      <c r="D23" s="9">
        <v>0</v>
      </c>
      <c r="E23" s="9">
        <v>3909</v>
      </c>
      <c r="F23" s="9">
        <v>1600</v>
      </c>
      <c r="G23" s="9">
        <v>62382</v>
      </c>
      <c r="H23" s="9">
        <v>0</v>
      </c>
      <c r="I23" s="9"/>
      <c r="J23" s="9"/>
      <c r="K23" s="9"/>
      <c r="L23" s="9"/>
      <c r="M23" s="9"/>
      <c r="N23" s="9">
        <v>67891</v>
      </c>
      <c r="O23" s="3"/>
      <c r="P23" s="3"/>
      <c r="Q23" s="3"/>
      <c r="R23" s="3" t="s">
        <v>29</v>
      </c>
      <c r="S23" s="13">
        <f>N42/1000</f>
        <v>4107.5047700000005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30</v>
      </c>
      <c r="T25" s="3" t="s">
        <v>31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13</v>
      </c>
      <c r="S26" s="14">
        <f>M42/1000</f>
        <v>806.63552000000004</v>
      </c>
      <c r="T26" s="15">
        <f>M43</f>
        <v>0.19638090888936449</v>
      </c>
    </row>
    <row r="27" spans="1:20" ht="18">
      <c r="A27" s="1" t="s">
        <v>32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7</v>
      </c>
      <c r="S27" s="14">
        <f>G42/1000</f>
        <v>395.93</v>
      </c>
      <c r="T27" s="16">
        <f>G43</f>
        <v>9.6391853977080111E-2</v>
      </c>
    </row>
    <row r="28" spans="1:20" ht="15">
      <c r="A28" s="4" t="s">
        <v>68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10</v>
      </c>
      <c r="S28" s="14">
        <f>J42/1000</f>
        <v>172</v>
      </c>
      <c r="T28" s="15">
        <f>J43</f>
        <v>4.1874570969761771E-2</v>
      </c>
    </row>
    <row r="29" spans="1:20" ht="15">
      <c r="B29" s="6" t="s">
        <v>33</v>
      </c>
      <c r="C29" s="6" t="s">
        <v>3</v>
      </c>
      <c r="D29" s="6" t="s">
        <v>4</v>
      </c>
      <c r="E29" s="6" t="s">
        <v>5</v>
      </c>
      <c r="F29" s="6" t="s">
        <v>34</v>
      </c>
      <c r="G29" s="6" t="s">
        <v>35</v>
      </c>
      <c r="H29" s="6" t="s">
        <v>8</v>
      </c>
      <c r="I29" s="6" t="s">
        <v>72</v>
      </c>
      <c r="J29" s="6" t="s">
        <v>74</v>
      </c>
      <c r="K29" s="6" t="s">
        <v>11</v>
      </c>
      <c r="L29" s="6" t="s">
        <v>73</v>
      </c>
      <c r="M29" s="6" t="s">
        <v>13</v>
      </c>
      <c r="N29" s="6" t="s">
        <v>36</v>
      </c>
      <c r="O29" s="3"/>
      <c r="P29" s="3"/>
      <c r="Q29" s="3"/>
      <c r="R29" s="3" t="s">
        <v>34</v>
      </c>
      <c r="S29" s="14">
        <f>F42/1000</f>
        <v>51.950249999999997</v>
      </c>
      <c r="T29" s="15">
        <f>F43</f>
        <v>1.2647642037917827E-2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37</v>
      </c>
      <c r="S30" s="13">
        <f>E42/1000</f>
        <v>12.500999999999999</v>
      </c>
      <c r="T30" s="15">
        <f>E43</f>
        <v>3.0434535563546041E-3</v>
      </c>
    </row>
    <row r="31" spans="1:20" ht="15">
      <c r="A31" s="5" t="s">
        <v>38</v>
      </c>
      <c r="B31" s="9">
        <v>0</v>
      </c>
      <c r="C31" s="9">
        <v>24629</v>
      </c>
      <c r="D31" s="9">
        <v>0</v>
      </c>
      <c r="E31" s="9">
        <v>0</v>
      </c>
      <c r="F31" s="9">
        <v>2560</v>
      </c>
      <c r="G31" s="9">
        <v>0</v>
      </c>
      <c r="H31" s="9">
        <v>0</v>
      </c>
      <c r="I31" s="9"/>
      <c r="J31" s="9"/>
      <c r="K31" s="9"/>
      <c r="L31" s="9"/>
      <c r="M31" s="9">
        <v>39880</v>
      </c>
      <c r="N31" s="9">
        <v>67069</v>
      </c>
      <c r="O31" s="17">
        <f>N31/N$39</f>
        <v>1.6268402813551488E-2</v>
      </c>
      <c r="P31" s="18" t="s">
        <v>39</v>
      </c>
      <c r="Q31" s="3"/>
      <c r="R31" s="3" t="s">
        <v>40</v>
      </c>
      <c r="S31" s="14">
        <f>C42/1000</f>
        <v>582.73400000000004</v>
      </c>
      <c r="T31" s="16">
        <f>C43</f>
        <v>0.14187055953193695</v>
      </c>
    </row>
    <row r="32" spans="1:20" ht="15">
      <c r="A32" s="5" t="s">
        <v>41</v>
      </c>
      <c r="B32" s="9">
        <v>3784</v>
      </c>
      <c r="C32" s="38">
        <v>55005</v>
      </c>
      <c r="D32" s="9">
        <v>0</v>
      </c>
      <c r="E32" s="9">
        <v>8592</v>
      </c>
      <c r="F32" s="38">
        <f>C32/20</f>
        <v>2750.25</v>
      </c>
      <c r="G32" s="38">
        <v>257000</v>
      </c>
      <c r="H32" s="9">
        <v>0</v>
      </c>
      <c r="I32" s="41">
        <v>1973000</v>
      </c>
      <c r="J32" s="41">
        <v>172000</v>
      </c>
      <c r="K32" s="9"/>
      <c r="L32" s="41">
        <v>42500</v>
      </c>
      <c r="M32" s="41">
        <v>270030</v>
      </c>
      <c r="N32" s="41">
        <f>SUM(B32:M32)</f>
        <v>2784661.25</v>
      </c>
      <c r="O32" s="17">
        <f>N32/N$39</f>
        <v>0.67545350183076835</v>
      </c>
      <c r="P32" s="18" t="s">
        <v>42</v>
      </c>
      <c r="Q32" s="3"/>
      <c r="R32" s="3" t="s">
        <v>43</v>
      </c>
      <c r="S32" s="14">
        <f>I42/1000</f>
        <v>2043.2539999999999</v>
      </c>
      <c r="T32" s="15">
        <f>I43</f>
        <v>0.4974440966991257</v>
      </c>
    </row>
    <row r="33" spans="1:47" ht="15">
      <c r="A33" s="5" t="s">
        <v>44</v>
      </c>
      <c r="B33" s="9">
        <v>37542</v>
      </c>
      <c r="C33" s="9">
        <v>4589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72144</v>
      </c>
      <c r="N33" s="9">
        <v>114276</v>
      </c>
      <c r="O33" s="17">
        <f>N33/N$39</f>
        <v>2.7719035618861319E-2</v>
      </c>
      <c r="P33" s="18" t="s">
        <v>45</v>
      </c>
      <c r="Q33" s="3"/>
      <c r="R33" s="3" t="s">
        <v>8</v>
      </c>
      <c r="S33" s="14">
        <f>H42/1000</f>
        <v>0</v>
      </c>
      <c r="T33" s="15">
        <f>H43</f>
        <v>0</v>
      </c>
    </row>
    <row r="34" spans="1:47" ht="15">
      <c r="A34" s="5" t="s">
        <v>46</v>
      </c>
      <c r="B34" s="9">
        <v>0</v>
      </c>
      <c r="C34" s="9">
        <v>485161</v>
      </c>
      <c r="D34" s="9">
        <v>0</v>
      </c>
      <c r="E34" s="9">
        <v>0</v>
      </c>
      <c r="F34" s="9">
        <v>45040</v>
      </c>
      <c r="G34" s="9">
        <v>0</v>
      </c>
      <c r="H34" s="9">
        <v>0</v>
      </c>
      <c r="I34" s="9"/>
      <c r="J34" s="9"/>
      <c r="K34" s="9"/>
      <c r="L34" s="9"/>
      <c r="M34" s="9">
        <v>67391</v>
      </c>
      <c r="N34" s="9">
        <v>597592</v>
      </c>
      <c r="O34" s="17">
        <f>N34/N$39</f>
        <v>0.14495321794205759</v>
      </c>
      <c r="P34" s="18" t="s">
        <v>47</v>
      </c>
      <c r="Q34" s="3"/>
      <c r="R34" s="3"/>
      <c r="S34" s="14">
        <f>SUM(S26:S33)</f>
        <v>4065.00477</v>
      </c>
      <c r="T34" s="15">
        <f>SUM(T26:T33)</f>
        <v>0.98965308566154153</v>
      </c>
    </row>
    <row r="35" spans="1:47" ht="15">
      <c r="A35" s="5" t="s">
        <v>48</v>
      </c>
      <c r="B35" s="9">
        <v>12798</v>
      </c>
      <c r="C35" s="9">
        <v>3147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115326</v>
      </c>
      <c r="N35" s="9">
        <v>131271</v>
      </c>
      <c r="O35" s="17">
        <f>N35/N$39</f>
        <v>3.1841379858618998E-2</v>
      </c>
      <c r="P35" s="18" t="s">
        <v>49</v>
      </c>
      <c r="Q35" s="18"/>
    </row>
    <row r="36" spans="1:47" ht="15">
      <c r="A36" s="5" t="s">
        <v>50</v>
      </c>
      <c r="B36" s="9">
        <v>24456</v>
      </c>
      <c r="C36" s="38">
        <v>2200</v>
      </c>
      <c r="D36" s="9">
        <v>0</v>
      </c>
      <c r="E36" s="9">
        <v>0</v>
      </c>
      <c r="F36" s="9">
        <v>0</v>
      </c>
      <c r="G36" s="38">
        <v>69410</v>
      </c>
      <c r="H36" s="9">
        <v>0</v>
      </c>
      <c r="I36" s="9"/>
      <c r="J36" s="9"/>
      <c r="K36" s="9"/>
      <c r="L36" s="9"/>
      <c r="M36" s="9">
        <v>169657</v>
      </c>
      <c r="N36" s="9">
        <v>265723</v>
      </c>
      <c r="O36" s="18"/>
      <c r="P36" s="18"/>
      <c r="Q36" s="3"/>
      <c r="R36" s="7"/>
      <c r="S36" s="7"/>
      <c r="T36" s="7"/>
    </row>
    <row r="37" spans="1:47" ht="15">
      <c r="A37" s="5" t="s">
        <v>51</v>
      </c>
      <c r="B37" s="9">
        <v>88679</v>
      </c>
      <c r="C37" s="9">
        <v>1667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42905</v>
      </c>
      <c r="N37" s="9">
        <v>133251</v>
      </c>
      <c r="O37" s="18"/>
      <c r="P37" s="18"/>
      <c r="Q37" s="3"/>
      <c r="R37" s="7"/>
      <c r="S37" s="7" t="s">
        <v>30</v>
      </c>
      <c r="T37" s="7" t="s">
        <v>31</v>
      </c>
    </row>
    <row r="38" spans="1:47" ht="15">
      <c r="A38" s="5" t="s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28811</v>
      </c>
      <c r="N38" s="9">
        <v>28811</v>
      </c>
      <c r="O38" s="18">
        <f>SUM(O31:O35)</f>
        <v>0.89623553806385781</v>
      </c>
      <c r="P38" s="18"/>
      <c r="Q38" s="3"/>
      <c r="R38" s="7" t="s">
        <v>53</v>
      </c>
      <c r="S38" s="19">
        <f>N45/1000</f>
        <v>87.590519999999998</v>
      </c>
      <c r="T38" s="7"/>
    </row>
    <row r="39" spans="1:47" ht="15">
      <c r="A39" s="5" t="s">
        <v>19</v>
      </c>
      <c r="B39" s="9">
        <v>167259</v>
      </c>
      <c r="C39" s="41">
        <f>SUM(C31:C38)</f>
        <v>576398</v>
      </c>
      <c r="D39" s="9">
        <v>0</v>
      </c>
      <c r="E39" s="9">
        <v>8592</v>
      </c>
      <c r="F39" s="38">
        <f>SUM(F31:F38)</f>
        <v>50350.25</v>
      </c>
      <c r="G39" s="38">
        <f>SUM(G31:G38)</f>
        <v>326410</v>
      </c>
      <c r="H39" s="9">
        <v>0</v>
      </c>
      <c r="I39" s="38">
        <f>SUM(I31:I38)</f>
        <v>1973000</v>
      </c>
      <c r="J39" s="38">
        <f>SUM(J31:J38)</f>
        <v>172000</v>
      </c>
      <c r="K39" s="9">
        <v>0</v>
      </c>
      <c r="L39" s="38">
        <f>SUM(L31:L38)</f>
        <v>42500</v>
      </c>
      <c r="M39" s="41">
        <f>SUM(M31:M38)</f>
        <v>806144</v>
      </c>
      <c r="N39" s="41">
        <f>SUM(N31:N38)</f>
        <v>4122654.25</v>
      </c>
      <c r="O39" s="3"/>
      <c r="P39" s="3"/>
      <c r="Q39" s="3"/>
      <c r="R39" s="7" t="s">
        <v>54</v>
      </c>
      <c r="S39" s="20">
        <f>N41/1000</f>
        <v>427.78500000000003</v>
      </c>
      <c r="T39" s="15">
        <f>O41</f>
        <v>0.10376446193614224</v>
      </c>
    </row>
    <row r="40" spans="1:47">
      <c r="R40" s="7" t="s">
        <v>55</v>
      </c>
      <c r="S40" s="20">
        <f>N35/1000</f>
        <v>131.27099999999999</v>
      </c>
      <c r="T40" s="16">
        <f>O35</f>
        <v>3.1841379858618998E-2</v>
      </c>
    </row>
    <row r="41" spans="1:47" ht="15">
      <c r="A41" s="21" t="s">
        <v>56</v>
      </c>
      <c r="B41" s="22">
        <f>B38+B37+B36</f>
        <v>113135</v>
      </c>
      <c r="C41" s="22">
        <f t="shared" ref="C41:N41" si="0">C38+C37+C36</f>
        <v>3867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69410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241373</v>
      </c>
      <c r="N41" s="22">
        <f t="shared" si="0"/>
        <v>427785</v>
      </c>
      <c r="O41" s="17">
        <f>N41/N$39</f>
        <v>0.10376446193614224</v>
      </c>
      <c r="P41" s="17" t="s">
        <v>57</v>
      </c>
      <c r="Q41" s="7"/>
      <c r="R41" s="7" t="s">
        <v>58</v>
      </c>
      <c r="S41" s="20">
        <f>N33/1000</f>
        <v>114.276</v>
      </c>
      <c r="T41" s="15">
        <f>O33</f>
        <v>2.7719035618861319E-2</v>
      </c>
    </row>
    <row r="42" spans="1:47" ht="15">
      <c r="A42" s="23" t="s">
        <v>59</v>
      </c>
      <c r="B42" s="22"/>
      <c r="C42" s="24">
        <f>C39+C23+C10</f>
        <v>582734</v>
      </c>
      <c r="D42" s="24">
        <f t="shared" ref="D42:K42" si="1">D39+D23+D10</f>
        <v>0</v>
      </c>
      <c r="E42" s="24">
        <f t="shared" si="1"/>
        <v>12501</v>
      </c>
      <c r="F42" s="24">
        <f t="shared" si="1"/>
        <v>51950.25</v>
      </c>
      <c r="G42" s="24">
        <f t="shared" si="1"/>
        <v>395930</v>
      </c>
      <c r="H42" s="24">
        <f t="shared" si="1"/>
        <v>0</v>
      </c>
      <c r="I42" s="24">
        <f t="shared" si="1"/>
        <v>2043254</v>
      </c>
      <c r="J42" s="24">
        <f t="shared" si="1"/>
        <v>172000</v>
      </c>
      <c r="K42" s="24">
        <f t="shared" si="1"/>
        <v>0</v>
      </c>
      <c r="L42" s="24">
        <f>L39+L23</f>
        <v>42500</v>
      </c>
      <c r="M42" s="24">
        <f>M39+M23-B6+M45</f>
        <v>806635.52000000002</v>
      </c>
      <c r="N42" s="25">
        <f>SUM(C42:M42)</f>
        <v>4107504.77</v>
      </c>
      <c r="O42" s="7"/>
      <c r="P42" s="7"/>
      <c r="Q42" s="7"/>
      <c r="R42" s="7" t="s">
        <v>39</v>
      </c>
      <c r="S42" s="20">
        <f>N31/1000</f>
        <v>67.069000000000003</v>
      </c>
      <c r="T42" s="15">
        <f>O31</f>
        <v>1.6268402813551488E-2</v>
      </c>
    </row>
    <row r="43" spans="1:47" ht="15">
      <c r="A43" s="23" t="s">
        <v>60</v>
      </c>
      <c r="B43" s="22"/>
      <c r="C43" s="17">
        <f t="shared" ref="C43:M43" si="2">C42/$N42</f>
        <v>0.14187055953193695</v>
      </c>
      <c r="D43" s="17">
        <f t="shared" si="2"/>
        <v>0</v>
      </c>
      <c r="E43" s="17">
        <f t="shared" si="2"/>
        <v>3.0434535563546041E-3</v>
      </c>
      <c r="F43" s="17">
        <f t="shared" si="2"/>
        <v>1.2647642037917827E-2</v>
      </c>
      <c r="G43" s="17">
        <f t="shared" si="2"/>
        <v>9.6391853977080111E-2</v>
      </c>
      <c r="H43" s="17">
        <f t="shared" si="2"/>
        <v>0</v>
      </c>
      <c r="I43" s="17">
        <f t="shared" si="2"/>
        <v>0.4974440966991257</v>
      </c>
      <c r="J43" s="17">
        <f t="shared" si="2"/>
        <v>4.1874570969761771E-2</v>
      </c>
      <c r="K43" s="17">
        <f t="shared" si="2"/>
        <v>0</v>
      </c>
      <c r="L43" s="17">
        <f t="shared" si="2"/>
        <v>1.0346914338458578E-2</v>
      </c>
      <c r="M43" s="17">
        <f t="shared" si="2"/>
        <v>0.19638090888936449</v>
      </c>
      <c r="N43" s="17">
        <f>SUM(C43:M43)</f>
        <v>1</v>
      </c>
      <c r="O43" s="7"/>
      <c r="P43" s="7"/>
      <c r="Q43" s="7"/>
      <c r="R43" s="7" t="s">
        <v>61</v>
      </c>
      <c r="S43" s="20">
        <f>N32/1000</f>
        <v>2784.6612500000001</v>
      </c>
      <c r="T43" s="16">
        <f>O32</f>
        <v>0.67545350183076835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62</v>
      </c>
      <c r="S44" s="20">
        <f>N34/1000</f>
        <v>597.59199999999998</v>
      </c>
      <c r="T44" s="16">
        <f>O34</f>
        <v>0.14495321794205759</v>
      </c>
    </row>
    <row r="45" spans="1:47" ht="15">
      <c r="A45" s="6" t="s">
        <v>63</v>
      </c>
      <c r="B45" s="6">
        <f>B23-B39</f>
        <v>23099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64491.520000000004</v>
      </c>
      <c r="N45" s="25">
        <f>B45+M45</f>
        <v>87590.52</v>
      </c>
      <c r="O45" s="7"/>
      <c r="P45" s="7"/>
      <c r="Q45" s="7"/>
      <c r="R45" s="7" t="s">
        <v>64</v>
      </c>
      <c r="S45" s="20">
        <f>SUM(S39:S44)</f>
        <v>4122.6542499999996</v>
      </c>
      <c r="T45" s="15">
        <f>SUM(T39:T44)</f>
        <v>1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 ht="1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/>
      <c r="N47" s="6"/>
      <c r="O47" s="7"/>
      <c r="P47" s="7"/>
      <c r="Q47" s="7"/>
    </row>
    <row r="48" spans="1:47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7"/>
      <c r="P48" s="27"/>
      <c r="Q48" s="4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4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5"/>
      <c r="B49" s="9"/>
      <c r="C49" s="38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  <c r="O49" s="9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5"/>
      <c r="B50" s="9"/>
      <c r="C50" s="38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5"/>
      <c r="B51" s="9"/>
      <c r="C51" s="38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9"/>
      <c r="B52" s="9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9"/>
      <c r="B53" s="9"/>
      <c r="C53" s="27"/>
      <c r="D53" s="27"/>
      <c r="E53" s="9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9"/>
      <c r="B54" s="9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9"/>
      <c r="B55" s="9"/>
      <c r="C55" s="9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9"/>
      <c r="B56" s="9"/>
      <c r="C56" s="9"/>
      <c r="D56" s="9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>
      <c r="A57" s="9"/>
      <c r="B57" s="9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4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4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</row>
    <row r="58" spans="1:47">
      <c r="A58" s="9"/>
      <c r="B58" s="9"/>
      <c r="C58" s="27"/>
      <c r="D58" s="27"/>
      <c r="E58" s="27"/>
      <c r="F58" s="27"/>
      <c r="G58" s="28"/>
      <c r="H58" s="28"/>
      <c r="I58" s="27"/>
      <c r="J58" s="27"/>
      <c r="K58" s="27"/>
      <c r="L58" s="27"/>
      <c r="M58" s="27"/>
      <c r="N58" s="27"/>
      <c r="O58" s="27"/>
      <c r="P58" s="27"/>
      <c r="Q58" s="27"/>
      <c r="R58" s="4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4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</row>
    <row r="59" spans="1:47">
      <c r="A59" s="9"/>
      <c r="B59" s="9"/>
      <c r="C59" s="27"/>
      <c r="D59" s="27"/>
      <c r="E59" s="27"/>
      <c r="F59" s="27"/>
      <c r="G59" s="28"/>
      <c r="H59" s="28"/>
      <c r="I59" s="27"/>
      <c r="J59" s="27"/>
      <c r="K59" s="27"/>
      <c r="L59" s="27"/>
      <c r="M59" s="27"/>
      <c r="N59" s="27"/>
      <c r="O59" s="27"/>
      <c r="P59" s="27"/>
      <c r="Q59" s="27"/>
      <c r="R59" s="4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4"/>
      <c r="AI59" s="27"/>
      <c r="AJ59" s="27"/>
      <c r="AK59" s="27"/>
      <c r="AL59" s="27"/>
      <c r="AM59" s="27"/>
      <c r="AN59" s="27"/>
      <c r="AO59" s="27"/>
      <c r="AP59" s="27"/>
      <c r="AQ59" s="27"/>
      <c r="AR59" s="27"/>
      <c r="AS59" s="27"/>
      <c r="AT59" s="27"/>
      <c r="AU59" s="27"/>
    </row>
    <row r="60" spans="1:47" ht="15">
      <c r="A60" s="9"/>
      <c r="B60" s="9"/>
      <c r="C60" s="29"/>
      <c r="D60" s="29"/>
      <c r="E60" s="29"/>
      <c r="F60" s="29"/>
      <c r="G60" s="29"/>
      <c r="H60" s="29"/>
      <c r="I60" s="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9"/>
      <c r="B61" s="9"/>
      <c r="C61" s="29"/>
      <c r="D61" s="29"/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5"/>
      <c r="Q61" s="7"/>
      <c r="R61" s="7"/>
      <c r="S61" s="6"/>
      <c r="T61" s="31"/>
    </row>
    <row r="62" spans="1:47" ht="15">
      <c r="A62" s="9"/>
      <c r="B62" s="9"/>
      <c r="C62" s="29"/>
      <c r="D62" s="29"/>
      <c r="E62" s="29"/>
      <c r="F62" s="29"/>
      <c r="G62" s="29"/>
      <c r="H62" s="29"/>
      <c r="I62" s="29"/>
      <c r="J62" s="29"/>
      <c r="K62" s="29"/>
      <c r="L62" s="6"/>
      <c r="M62" s="30"/>
      <c r="N62" s="7"/>
      <c r="O62" s="6"/>
      <c r="P62" s="15"/>
      <c r="Q62" s="7"/>
      <c r="R62" s="7"/>
      <c r="S62" s="6"/>
      <c r="T62" s="31"/>
    </row>
    <row r="63" spans="1:47" ht="15">
      <c r="A63" s="9"/>
      <c r="B63" s="9"/>
      <c r="C63" s="29"/>
      <c r="D63" s="29"/>
      <c r="E63" s="29"/>
      <c r="F63" s="29"/>
      <c r="G63" s="29"/>
      <c r="H63" s="29"/>
      <c r="I63" s="29"/>
      <c r="J63" s="29"/>
      <c r="K63" s="29"/>
      <c r="L63" s="6"/>
      <c r="M63" s="30"/>
      <c r="N63" s="7"/>
      <c r="O63" s="6"/>
      <c r="P63" s="15"/>
      <c r="Q63" s="7"/>
      <c r="R63" s="7"/>
      <c r="S63" s="6"/>
      <c r="T63" s="31"/>
    </row>
    <row r="64" spans="1:47" ht="1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6"/>
      <c r="M64" s="30"/>
      <c r="N64" s="7"/>
      <c r="O64" s="6"/>
      <c r="P64" s="15"/>
      <c r="Q64" s="7"/>
      <c r="R64" s="7"/>
      <c r="S64" s="32"/>
      <c r="T64" s="33"/>
    </row>
    <row r="65" spans="1:20">
      <c r="A65" s="9"/>
      <c r="B65" s="9"/>
      <c r="C65" s="9"/>
      <c r="D65" s="9"/>
      <c r="E65" s="9"/>
      <c r="F65" s="9"/>
      <c r="G65" s="9"/>
      <c r="H65" s="9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6"/>
    </row>
    <row r="66" spans="1:20">
      <c r="A66" s="9"/>
      <c r="B66" s="9"/>
      <c r="C66" s="9"/>
      <c r="D66" s="9"/>
      <c r="E66" s="9"/>
      <c r="F66" s="9"/>
      <c r="G66" s="9"/>
      <c r="H66" s="9"/>
      <c r="I66" s="34"/>
      <c r="J66" s="7"/>
      <c r="K66" s="7"/>
      <c r="L66" s="7"/>
      <c r="M66" s="7"/>
      <c r="N66" s="7"/>
      <c r="O66" s="7"/>
      <c r="P66" s="7"/>
      <c r="Q66" s="7"/>
      <c r="R66" s="7"/>
      <c r="S66" s="34"/>
      <c r="T66" s="35"/>
    </row>
    <row r="67" spans="1:20" ht="15">
      <c r="A67" s="9"/>
      <c r="B67" s="9"/>
      <c r="C67" s="9"/>
      <c r="D67" s="9"/>
      <c r="E67" s="9"/>
      <c r="F67" s="9"/>
      <c r="G67" s="9"/>
      <c r="H67" s="9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9"/>
      <c r="B68" s="9"/>
      <c r="C68" s="9"/>
      <c r="D68" s="9"/>
      <c r="E68" s="9"/>
      <c r="F68" s="9"/>
      <c r="G68" s="9"/>
      <c r="H68" s="9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9"/>
      <c r="B69" s="9"/>
      <c r="C69" s="9"/>
      <c r="D69" s="9"/>
      <c r="E69" s="9"/>
      <c r="F69" s="9"/>
      <c r="G69" s="9"/>
      <c r="H69" s="9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9"/>
      <c r="B70" s="9"/>
      <c r="C70" s="9"/>
      <c r="D70" s="9"/>
      <c r="E70" s="9"/>
      <c r="F70" s="9"/>
      <c r="G70" s="9"/>
      <c r="H70" s="9"/>
      <c r="I70" s="6"/>
      <c r="J70" s="7"/>
      <c r="K70" s="7"/>
      <c r="L70" s="7"/>
      <c r="M70" s="7"/>
      <c r="N70" s="7"/>
      <c r="O70" s="6"/>
      <c r="P70" s="30"/>
      <c r="Q70" s="7"/>
      <c r="R70" s="7"/>
      <c r="S70" s="6"/>
      <c r="T70" s="31"/>
    </row>
    <row r="71" spans="1:20" ht="15">
      <c r="A71" s="9"/>
      <c r="B71" s="9"/>
      <c r="C71" s="9"/>
      <c r="D71" s="9"/>
      <c r="E71" s="9"/>
      <c r="F71" s="9"/>
      <c r="G71" s="9"/>
      <c r="H71" s="9"/>
      <c r="I71" s="6"/>
      <c r="J71" s="7"/>
      <c r="K71" s="7"/>
      <c r="L71" s="7"/>
      <c r="M71" s="7"/>
      <c r="N71" s="7"/>
      <c r="O71" s="6"/>
      <c r="P71" s="30"/>
      <c r="Q71" s="7"/>
      <c r="R71" s="7"/>
      <c r="S71" s="6"/>
      <c r="T71" s="31"/>
    </row>
    <row r="72" spans="1:20" ht="15">
      <c r="A72" s="9"/>
      <c r="B72" s="9"/>
      <c r="C72" s="9"/>
      <c r="D72" s="9"/>
      <c r="E72" s="9"/>
      <c r="F72" s="9"/>
      <c r="G72" s="9"/>
      <c r="H72" s="9"/>
      <c r="I72" s="6"/>
      <c r="J72" s="7"/>
      <c r="K72" s="7"/>
      <c r="L72" s="7"/>
      <c r="M72" s="7"/>
      <c r="N72" s="7"/>
      <c r="O72" s="6"/>
      <c r="P72" s="30"/>
      <c r="Q72" s="7"/>
      <c r="R72" s="7"/>
      <c r="S72" s="6"/>
      <c r="T72" s="31"/>
    </row>
    <row r="73" spans="1:20" ht="15">
      <c r="A73" s="9"/>
      <c r="B73" s="9"/>
      <c r="C73" s="9"/>
      <c r="D73" s="9"/>
      <c r="E73" s="9"/>
      <c r="F73" s="9"/>
      <c r="G73" s="9"/>
      <c r="H73" s="9"/>
      <c r="I73" s="32"/>
      <c r="J73" s="7"/>
      <c r="K73" s="7"/>
      <c r="L73" s="7"/>
      <c r="M73" s="7"/>
      <c r="N73" s="7"/>
      <c r="O73" s="32"/>
      <c r="P73" s="36"/>
      <c r="Q73" s="7"/>
      <c r="R73" s="37"/>
      <c r="S73" s="32"/>
      <c r="T73" s="36"/>
    </row>
    <row r="74" spans="1:20">
      <c r="A74" s="9"/>
      <c r="B74" s="9"/>
      <c r="C74" s="9"/>
      <c r="D74" s="9"/>
      <c r="E74" s="9"/>
      <c r="F74" s="9"/>
      <c r="G74" s="9"/>
      <c r="H74" s="9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 enableFormatConditionsCalculation="0"/>
  <dimension ref="A1:AU70"/>
  <sheetViews>
    <sheetView zoomScale="125" zoomScaleNormal="125" zoomScalePageLayoutView="125" workbookViewId="0">
      <selection activeCell="B10" sqref="B9:B10"/>
    </sheetView>
  </sheetViews>
  <sheetFormatPr baseColWidth="10" defaultColWidth="8.83203125" defaultRowHeight="14" x14ac:dyDescent="0"/>
  <cols>
    <col min="1" max="1" width="15.5" style="2" customWidth="1"/>
    <col min="2" max="2" width="12" style="2" customWidth="1"/>
    <col min="3" max="3" width="13.83203125" style="2" customWidth="1"/>
    <col min="4" max="16384" width="8.83203125" style="2"/>
  </cols>
  <sheetData>
    <row r="1" spans="1:20" ht="18">
      <c r="A1" s="1" t="s">
        <v>0</v>
      </c>
      <c r="O1" s="3"/>
      <c r="P1" s="3"/>
      <c r="Q1" s="3"/>
      <c r="R1" s="3"/>
      <c r="S1" s="3"/>
      <c r="T1" s="3"/>
    </row>
    <row r="2" spans="1:20" ht="15">
      <c r="A2" s="4" t="s">
        <v>69</v>
      </c>
      <c r="O2" s="3"/>
      <c r="P2" s="3"/>
      <c r="Q2" s="3"/>
      <c r="R2" s="3"/>
      <c r="S2" s="3"/>
      <c r="T2" s="3"/>
    </row>
    <row r="3" spans="1:20" ht="15">
      <c r="A3" s="5">
        <v>2013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7" t="s">
        <v>14</v>
      </c>
      <c r="O3" s="3"/>
      <c r="P3" s="3"/>
      <c r="Q3" s="3"/>
      <c r="R3" s="3"/>
      <c r="S3" s="3"/>
      <c r="T3" s="3"/>
    </row>
    <row r="4" spans="1:20" ht="15">
      <c r="O4" s="3"/>
      <c r="P4" s="3"/>
      <c r="Q4" s="3"/>
      <c r="R4" s="3"/>
      <c r="S4" s="3"/>
      <c r="T4" s="3"/>
    </row>
    <row r="5" spans="1:20" ht="15">
      <c r="A5" s="5"/>
      <c r="O5" s="3"/>
      <c r="P5" s="3"/>
      <c r="Q5" s="3"/>
      <c r="R5" s="3"/>
      <c r="S5" s="3"/>
      <c r="T5" s="3"/>
    </row>
    <row r="6" spans="1:20" ht="15">
      <c r="A6" s="8" t="s">
        <v>15</v>
      </c>
      <c r="B6" s="9">
        <v>883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/>
      <c r="J6" s="9"/>
      <c r="K6" s="9"/>
      <c r="L6" s="9"/>
      <c r="M6" s="9"/>
      <c r="N6" s="9">
        <v>0</v>
      </c>
      <c r="O6" s="3"/>
      <c r="P6" s="3"/>
      <c r="Q6" s="3"/>
      <c r="R6" s="3"/>
      <c r="S6" s="3"/>
      <c r="T6" s="3"/>
    </row>
    <row r="7" spans="1:20" ht="15">
      <c r="A7" s="8" t="s">
        <v>16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/>
      <c r="J7" s="9"/>
      <c r="K7" s="9"/>
      <c r="L7" s="9"/>
      <c r="M7" s="9"/>
      <c r="N7" s="9">
        <v>0</v>
      </c>
      <c r="O7" s="3"/>
      <c r="P7" s="3"/>
      <c r="Q7" s="3"/>
      <c r="R7" s="3"/>
      <c r="S7" s="3"/>
      <c r="T7" s="3"/>
    </row>
    <row r="8" spans="1:20" ht="15">
      <c r="A8" s="8" t="s">
        <v>17</v>
      </c>
      <c r="B8" s="9">
        <v>6470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/>
      <c r="J8" s="9"/>
      <c r="K8" s="9"/>
      <c r="L8" s="9"/>
      <c r="M8" s="9"/>
      <c r="N8" s="9">
        <v>0</v>
      </c>
      <c r="O8" s="3"/>
      <c r="P8" s="3"/>
      <c r="Q8" s="3"/>
      <c r="R8" s="3"/>
      <c r="S8" s="3"/>
      <c r="T8" s="3"/>
    </row>
    <row r="9" spans="1:20" ht="15">
      <c r="A9" s="8" t="s">
        <v>18</v>
      </c>
      <c r="B9" s="38">
        <v>18252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/>
      <c r="J9" s="9"/>
      <c r="K9" s="9"/>
      <c r="L9" s="9"/>
      <c r="M9" s="9"/>
      <c r="N9" s="9">
        <v>0</v>
      </c>
      <c r="O9" s="3"/>
      <c r="P9" s="3"/>
      <c r="Q9" s="3"/>
      <c r="R9" s="3"/>
      <c r="S9" s="3"/>
      <c r="T9" s="3"/>
    </row>
    <row r="10" spans="1:20" ht="15">
      <c r="A10" s="8" t="s">
        <v>19</v>
      </c>
      <c r="B10" s="38">
        <f>SUM(B6:B9)</f>
        <v>25605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/>
      <c r="J10" s="9"/>
      <c r="K10" s="9"/>
      <c r="L10" s="9"/>
      <c r="M10" s="9"/>
      <c r="N10" s="9">
        <v>0</v>
      </c>
      <c r="O10" s="3"/>
      <c r="P10" s="3"/>
      <c r="Q10" s="3"/>
      <c r="R10" s="3"/>
      <c r="S10" s="3"/>
      <c r="T10" s="3"/>
    </row>
    <row r="11" spans="1:20" ht="15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3"/>
      <c r="P11" s="3"/>
      <c r="Q11" s="3"/>
      <c r="R11" s="3"/>
      <c r="S11" s="3"/>
      <c r="T11" s="3"/>
    </row>
    <row r="12" spans="1:20" ht="15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3"/>
      <c r="P12" s="3"/>
      <c r="Q12" s="3"/>
      <c r="R12" s="3"/>
      <c r="S12" s="3"/>
      <c r="T12" s="3"/>
    </row>
    <row r="13" spans="1:20" ht="18">
      <c r="A13" s="1" t="s">
        <v>20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2"/>
      <c r="O13" s="3"/>
      <c r="P13" s="3"/>
      <c r="Q13" s="3"/>
      <c r="R13" s="3"/>
      <c r="S13" s="3"/>
      <c r="T13" s="3"/>
    </row>
    <row r="14" spans="1:20" ht="15">
      <c r="A14" s="4" t="s">
        <v>69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3"/>
      <c r="P14" s="3"/>
      <c r="Q14" s="3"/>
      <c r="R14" s="3"/>
      <c r="S14" s="3"/>
      <c r="T14" s="3"/>
    </row>
    <row r="15" spans="1:20" ht="15">
      <c r="B15" s="6" t="s">
        <v>21</v>
      </c>
      <c r="C15" s="6" t="s">
        <v>3</v>
      </c>
      <c r="D15" s="6" t="s">
        <v>4</v>
      </c>
      <c r="E15" s="6" t="s">
        <v>5</v>
      </c>
      <c r="F15" s="6" t="s">
        <v>22</v>
      </c>
      <c r="G15" s="6" t="s">
        <v>7</v>
      </c>
      <c r="H15" s="6" t="s">
        <v>8</v>
      </c>
      <c r="I15" s="6" t="s">
        <v>9</v>
      </c>
      <c r="J15" s="6" t="s">
        <v>10</v>
      </c>
      <c r="K15" s="6" t="s">
        <v>11</v>
      </c>
      <c r="L15" s="6" t="s">
        <v>12</v>
      </c>
      <c r="M15" s="6" t="s">
        <v>13</v>
      </c>
      <c r="N15" s="11" t="s">
        <v>14</v>
      </c>
      <c r="O15" s="3"/>
      <c r="P15" s="3"/>
      <c r="Q15" s="3"/>
      <c r="R15" s="3"/>
      <c r="S15" s="3"/>
      <c r="T15" s="3"/>
    </row>
    <row r="16" spans="1:20" ht="15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3"/>
      <c r="P16" s="3"/>
      <c r="Q16" s="3"/>
      <c r="R16" s="3"/>
      <c r="S16" s="3"/>
      <c r="T16" s="3"/>
    </row>
    <row r="17" spans="1:20" ht="15">
      <c r="A17" s="8" t="s">
        <v>23</v>
      </c>
      <c r="B17" s="41">
        <v>25760</v>
      </c>
      <c r="C17" s="9">
        <v>0</v>
      </c>
      <c r="D17" s="9">
        <v>0</v>
      </c>
      <c r="E17" s="9">
        <v>0</v>
      </c>
      <c r="F17" s="2">
        <v>0</v>
      </c>
      <c r="G17" s="41">
        <v>30300</v>
      </c>
      <c r="H17" s="9">
        <v>0</v>
      </c>
      <c r="I17" s="9"/>
      <c r="J17" s="9"/>
      <c r="K17" s="9"/>
      <c r="L17" s="9"/>
      <c r="M17" s="9"/>
      <c r="N17" s="41">
        <f>SUM(C17:M17)</f>
        <v>30300</v>
      </c>
      <c r="O17" s="3"/>
      <c r="P17" s="3"/>
      <c r="Q17" s="3"/>
      <c r="R17" s="3"/>
      <c r="S17" s="3"/>
      <c r="T17" s="3"/>
    </row>
    <row r="18" spans="1:20" ht="15">
      <c r="A18" s="8" t="s">
        <v>24</v>
      </c>
      <c r="B18" s="41">
        <v>150900</v>
      </c>
      <c r="C18" s="41">
        <v>3012</v>
      </c>
      <c r="D18" s="9">
        <v>0</v>
      </c>
      <c r="E18" s="9">
        <v>0</v>
      </c>
      <c r="F18" s="9">
        <v>11137</v>
      </c>
      <c r="G18" s="41">
        <v>143369</v>
      </c>
      <c r="H18" s="9">
        <v>0</v>
      </c>
      <c r="I18" s="9"/>
      <c r="J18" s="9"/>
      <c r="K18" s="9"/>
      <c r="L18" s="9"/>
      <c r="M18" s="41">
        <v>1382</v>
      </c>
      <c r="N18" s="41">
        <f>SUM(C18:M18)</f>
        <v>158900</v>
      </c>
      <c r="O18" s="3"/>
      <c r="P18" s="3"/>
      <c r="Q18" s="3"/>
      <c r="R18" s="3"/>
      <c r="S18" s="3"/>
      <c r="T18" s="3"/>
    </row>
    <row r="19" spans="1:20" ht="15">
      <c r="A19" s="8" t="s">
        <v>25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/>
      <c r="J19" s="9"/>
      <c r="K19" s="9"/>
      <c r="L19" s="9"/>
      <c r="M19" s="9"/>
      <c r="N19" s="9">
        <v>0</v>
      </c>
      <c r="O19" s="3"/>
      <c r="P19" s="3"/>
      <c r="Q19" s="3"/>
      <c r="R19" s="3"/>
      <c r="S19" s="3"/>
      <c r="T19" s="3"/>
    </row>
    <row r="20" spans="1:20" ht="15">
      <c r="A20" s="8" t="s">
        <v>26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/>
      <c r="J20" s="9"/>
      <c r="K20" s="9"/>
      <c r="L20" s="9"/>
      <c r="M20" s="9"/>
      <c r="N20" s="9">
        <v>0</v>
      </c>
      <c r="O20" s="3"/>
      <c r="P20" s="3"/>
      <c r="Q20" s="3"/>
      <c r="R20" s="3"/>
      <c r="S20" s="3"/>
      <c r="T20" s="3"/>
    </row>
    <row r="21" spans="1:20" ht="15">
      <c r="A21" s="8" t="s">
        <v>27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/>
      <c r="J21" s="9"/>
      <c r="K21" s="9"/>
      <c r="L21" s="9"/>
      <c r="M21" s="9"/>
      <c r="N21" s="9">
        <v>0</v>
      </c>
      <c r="O21" s="3"/>
      <c r="P21" s="3"/>
      <c r="Q21" s="3"/>
      <c r="R21" s="3"/>
      <c r="S21" s="3"/>
      <c r="T21" s="3"/>
    </row>
    <row r="22" spans="1:20" ht="15">
      <c r="A22" s="8" t="s">
        <v>28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/>
      <c r="J22" s="9"/>
      <c r="K22" s="9"/>
      <c r="L22" s="9"/>
      <c r="M22" s="9"/>
      <c r="N22" s="9">
        <v>0</v>
      </c>
      <c r="O22" s="3"/>
      <c r="P22" s="3"/>
      <c r="Q22" s="3"/>
      <c r="R22" s="3"/>
      <c r="S22" s="3"/>
      <c r="T22" s="3"/>
    </row>
    <row r="23" spans="1:20" ht="15">
      <c r="A23" s="8" t="s">
        <v>19</v>
      </c>
      <c r="B23" s="41">
        <f>SUM(B17:B22)</f>
        <v>176660</v>
      </c>
      <c r="C23" s="41">
        <f>SUM(C17:C22)</f>
        <v>3012</v>
      </c>
      <c r="D23" s="9">
        <v>0</v>
      </c>
      <c r="E23" s="9">
        <v>0</v>
      </c>
      <c r="F23" s="9">
        <f>SUM(F17:F22)</f>
        <v>11137</v>
      </c>
      <c r="G23" s="41">
        <f>SUM(G17:G22)</f>
        <v>173669</v>
      </c>
      <c r="H23" s="9">
        <v>0</v>
      </c>
      <c r="I23" s="9"/>
      <c r="J23" s="9"/>
      <c r="K23" s="9"/>
      <c r="L23" s="9"/>
      <c r="M23" s="41">
        <f>SUM(M17:M22)</f>
        <v>1382</v>
      </c>
      <c r="N23" s="41">
        <f>SUM(N17:N22)</f>
        <v>189200</v>
      </c>
      <c r="O23" s="3"/>
      <c r="P23" s="3"/>
      <c r="Q23" s="3"/>
      <c r="R23" s="3" t="s">
        <v>29</v>
      </c>
      <c r="S23" s="13">
        <f>N42/1000</f>
        <v>1433.8334399999999</v>
      </c>
      <c r="T23" s="3"/>
    </row>
    <row r="24" spans="1:20" ht="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3"/>
      <c r="P24" s="3"/>
      <c r="Q24" s="3"/>
      <c r="R24" s="3"/>
      <c r="S24" s="3"/>
      <c r="T24" s="3"/>
    </row>
    <row r="25" spans="1:20" ht="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3"/>
      <c r="P25" s="3"/>
      <c r="Q25" s="3"/>
      <c r="R25" s="3"/>
      <c r="S25" s="3" t="s">
        <v>30</v>
      </c>
      <c r="T25" s="3" t="s">
        <v>31</v>
      </c>
    </row>
    <row r="26" spans="1:20" ht="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3"/>
      <c r="P26" s="3"/>
      <c r="Q26" s="3"/>
      <c r="R26" s="3" t="s">
        <v>13</v>
      </c>
      <c r="S26" s="14">
        <f>M42/1000</f>
        <v>679.62243999999998</v>
      </c>
      <c r="T26" s="15">
        <f>M43</f>
        <v>0.47398981014140662</v>
      </c>
    </row>
    <row r="27" spans="1:20" ht="18">
      <c r="A27" s="1" t="s">
        <v>32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3"/>
      <c r="P27" s="3"/>
      <c r="Q27" s="3"/>
      <c r="R27" s="3" t="s">
        <v>7</v>
      </c>
      <c r="S27" s="14">
        <f>G42/1000</f>
        <v>291.61799999999999</v>
      </c>
      <c r="T27" s="16">
        <f>G43</f>
        <v>0.20338345575201539</v>
      </c>
    </row>
    <row r="28" spans="1:20" ht="15">
      <c r="A28" s="4" t="s">
        <v>69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3"/>
      <c r="P28" s="3"/>
      <c r="Q28" s="3"/>
      <c r="R28" s="3" t="s">
        <v>10</v>
      </c>
      <c r="S28" s="14">
        <f>J42/1000</f>
        <v>0</v>
      </c>
      <c r="T28" s="15">
        <f>J43</f>
        <v>0</v>
      </c>
    </row>
    <row r="29" spans="1:20" ht="15">
      <c r="B29" s="6" t="s">
        <v>33</v>
      </c>
      <c r="C29" s="6" t="s">
        <v>3</v>
      </c>
      <c r="D29" s="6" t="s">
        <v>4</v>
      </c>
      <c r="E29" s="6" t="s">
        <v>5</v>
      </c>
      <c r="F29" s="6" t="s">
        <v>34</v>
      </c>
      <c r="G29" s="6" t="s">
        <v>35</v>
      </c>
      <c r="H29" s="6" t="s">
        <v>8</v>
      </c>
      <c r="I29" s="6" t="s">
        <v>6</v>
      </c>
      <c r="J29" s="6" t="s">
        <v>10</v>
      </c>
      <c r="K29" s="6" t="s">
        <v>11</v>
      </c>
      <c r="L29" s="6" t="s">
        <v>12</v>
      </c>
      <c r="M29" s="6" t="s">
        <v>13</v>
      </c>
      <c r="N29" s="6" t="s">
        <v>36</v>
      </c>
      <c r="O29" s="3"/>
      <c r="P29" s="3"/>
      <c r="Q29" s="3"/>
      <c r="R29" s="3" t="s">
        <v>34</v>
      </c>
      <c r="S29" s="14">
        <f>F42/1000</f>
        <v>46.249000000000002</v>
      </c>
      <c r="T29" s="15">
        <f>F43</f>
        <v>3.2255489870566839E-2</v>
      </c>
    </row>
    <row r="30" spans="1:20" ht="15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3"/>
      <c r="P30" s="3"/>
      <c r="Q30" s="3"/>
      <c r="R30" s="3" t="s">
        <v>37</v>
      </c>
      <c r="S30" s="13">
        <f>E42/1000</f>
        <v>0</v>
      </c>
      <c r="T30" s="15">
        <f>E43</f>
        <v>0</v>
      </c>
    </row>
    <row r="31" spans="1:20" ht="15">
      <c r="A31" s="5" t="s">
        <v>38</v>
      </c>
      <c r="B31" s="9">
        <v>0</v>
      </c>
      <c r="C31" s="9">
        <v>8795</v>
      </c>
      <c r="D31" s="9">
        <v>0</v>
      </c>
      <c r="E31" s="9">
        <v>0</v>
      </c>
      <c r="F31" s="9">
        <v>860</v>
      </c>
      <c r="G31" s="9">
        <v>0</v>
      </c>
      <c r="H31" s="9">
        <v>0</v>
      </c>
      <c r="I31" s="9"/>
      <c r="J31" s="9"/>
      <c r="K31" s="9"/>
      <c r="L31" s="9"/>
      <c r="M31" s="9">
        <v>30333</v>
      </c>
      <c r="N31" s="9">
        <v>39988</v>
      </c>
      <c r="O31" s="17">
        <f>N31/N$39</f>
        <v>2.9700139112635186E-2</v>
      </c>
      <c r="P31" s="18" t="s">
        <v>39</v>
      </c>
      <c r="Q31" s="3"/>
      <c r="R31" s="3" t="s">
        <v>40</v>
      </c>
      <c r="S31" s="14">
        <f>C42/1000</f>
        <v>416.34399999999999</v>
      </c>
      <c r="T31" s="16">
        <f>C43</f>
        <v>0.29037124423601113</v>
      </c>
    </row>
    <row r="32" spans="1:20" ht="15">
      <c r="A32" s="5" t="s">
        <v>41</v>
      </c>
      <c r="B32" s="9">
        <v>2596</v>
      </c>
      <c r="C32" s="38">
        <v>7963</v>
      </c>
      <c r="D32" s="9">
        <v>0</v>
      </c>
      <c r="E32" s="9">
        <v>0</v>
      </c>
      <c r="F32" s="9">
        <v>523</v>
      </c>
      <c r="G32" s="38">
        <v>19278</v>
      </c>
      <c r="H32" s="9">
        <v>0</v>
      </c>
      <c r="I32" s="9"/>
      <c r="J32" s="9"/>
      <c r="K32" s="9"/>
      <c r="L32" s="9"/>
      <c r="M32" s="9">
        <v>39320</v>
      </c>
      <c r="N32" s="9">
        <v>69681</v>
      </c>
      <c r="O32" s="17">
        <f>N32/N$39</f>
        <v>5.1753911010991603E-2</v>
      </c>
      <c r="P32" s="18" t="s">
        <v>42</v>
      </c>
      <c r="Q32" s="3"/>
      <c r="R32" s="3" t="s">
        <v>43</v>
      </c>
      <c r="S32" s="14">
        <f>I42/1000</f>
        <v>0</v>
      </c>
      <c r="T32" s="15">
        <f>I43</f>
        <v>0</v>
      </c>
    </row>
    <row r="33" spans="1:47" ht="15">
      <c r="A33" s="5" t="s">
        <v>44</v>
      </c>
      <c r="B33" s="38">
        <v>22984</v>
      </c>
      <c r="C33" s="9">
        <v>94</v>
      </c>
      <c r="D33" s="9">
        <v>0</v>
      </c>
      <c r="E33" s="9">
        <v>0</v>
      </c>
      <c r="F33" s="9">
        <v>0</v>
      </c>
      <c r="G33" s="9">
        <v>0</v>
      </c>
      <c r="H33" s="9">
        <v>0</v>
      </c>
      <c r="I33" s="9"/>
      <c r="J33" s="9"/>
      <c r="K33" s="9"/>
      <c r="L33" s="9"/>
      <c r="M33" s="9">
        <v>47986</v>
      </c>
      <c r="N33" s="41">
        <f>SUM(B33:M33)</f>
        <v>71064</v>
      </c>
      <c r="O33" s="17">
        <f>N33/N$39</f>
        <v>5.2781101477951058E-2</v>
      </c>
      <c r="P33" s="18" t="s">
        <v>45</v>
      </c>
      <c r="Q33" s="3"/>
      <c r="R33" s="3" t="s">
        <v>8</v>
      </c>
      <c r="S33" s="14">
        <f>H42/1000</f>
        <v>0</v>
      </c>
      <c r="T33" s="15">
        <f>H43</f>
        <v>0</v>
      </c>
    </row>
    <row r="34" spans="1:47" ht="15">
      <c r="A34" s="5" t="s">
        <v>46</v>
      </c>
      <c r="B34" s="9">
        <v>0</v>
      </c>
      <c r="C34" s="9">
        <v>391906</v>
      </c>
      <c r="D34" s="9">
        <v>0</v>
      </c>
      <c r="E34" s="9">
        <v>0</v>
      </c>
      <c r="F34" s="9">
        <v>33728</v>
      </c>
      <c r="G34" s="9">
        <v>0</v>
      </c>
      <c r="H34" s="9">
        <v>0</v>
      </c>
      <c r="I34" s="9"/>
      <c r="J34" s="9"/>
      <c r="K34" s="9"/>
      <c r="L34" s="9"/>
      <c r="M34" s="9">
        <v>869</v>
      </c>
      <c r="N34" s="9">
        <v>426503</v>
      </c>
      <c r="O34" s="17">
        <f>N34/N$39</f>
        <v>0.31677499329689518</v>
      </c>
      <c r="P34" s="18" t="s">
        <v>47</v>
      </c>
      <c r="Q34" s="3"/>
      <c r="R34" s="3"/>
      <c r="S34" s="14">
        <f>SUM(S26:S33)</f>
        <v>1433.8334400000001</v>
      </c>
      <c r="T34" s="15">
        <f>SUM(T26:T33)</f>
        <v>0.99999999999999989</v>
      </c>
    </row>
    <row r="35" spans="1:47" ht="15">
      <c r="A35" s="5" t="s">
        <v>48</v>
      </c>
      <c r="B35" s="38">
        <v>39900</v>
      </c>
      <c r="C35" s="41">
        <v>3263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/>
      <c r="J35" s="9"/>
      <c r="K35" s="9"/>
      <c r="L35" s="9"/>
      <c r="M35" s="9">
        <v>114948</v>
      </c>
      <c r="N35" s="41">
        <f>SUM(B35:M35)</f>
        <v>158111</v>
      </c>
      <c r="O35" s="17">
        <f>N35/N$39</f>
        <v>0.11743319734014859</v>
      </c>
      <c r="P35" s="18" t="s">
        <v>49</v>
      </c>
      <c r="Q35" s="18"/>
    </row>
    <row r="36" spans="1:47" ht="15">
      <c r="A36" s="5" t="s">
        <v>50</v>
      </c>
      <c r="B36" s="38">
        <v>16188</v>
      </c>
      <c r="C36" s="38">
        <v>1300</v>
      </c>
      <c r="D36" s="9">
        <v>0</v>
      </c>
      <c r="E36" s="9">
        <v>0</v>
      </c>
      <c r="F36" s="9">
        <v>0</v>
      </c>
      <c r="G36" s="38">
        <v>98671</v>
      </c>
      <c r="H36" s="9">
        <v>0</v>
      </c>
      <c r="I36" s="9"/>
      <c r="J36" s="9"/>
      <c r="K36" s="9"/>
      <c r="L36" s="9"/>
      <c r="M36" s="9">
        <v>348444</v>
      </c>
      <c r="N36" s="41">
        <f>SUM(B36:M36)</f>
        <v>464603</v>
      </c>
      <c r="O36" s="18"/>
      <c r="P36" s="18"/>
      <c r="Q36" s="3"/>
      <c r="R36" s="7"/>
      <c r="S36" s="7"/>
      <c r="T36" s="7"/>
    </row>
    <row r="37" spans="1:47" ht="15">
      <c r="A37" s="5" t="s">
        <v>51</v>
      </c>
      <c r="B37" s="38">
        <v>69512</v>
      </c>
      <c r="C37" s="9">
        <v>11</v>
      </c>
      <c r="D37" s="9">
        <v>0</v>
      </c>
      <c r="E37" s="9">
        <v>0</v>
      </c>
      <c r="F37" s="9">
        <v>0</v>
      </c>
      <c r="G37" s="9">
        <v>0</v>
      </c>
      <c r="H37" s="9">
        <v>0</v>
      </c>
      <c r="I37" s="9"/>
      <c r="J37" s="9"/>
      <c r="K37" s="9"/>
      <c r="L37" s="9"/>
      <c r="M37" s="9">
        <v>25286</v>
      </c>
      <c r="N37" s="41">
        <f>SUM(B37:M37)</f>
        <v>94809</v>
      </c>
      <c r="O37" s="18"/>
      <c r="P37" s="18"/>
      <c r="Q37" s="3"/>
      <c r="R37" s="7"/>
      <c r="S37" s="7" t="s">
        <v>30</v>
      </c>
      <c r="T37" s="7" t="s">
        <v>31</v>
      </c>
    </row>
    <row r="38" spans="1:47" ht="15">
      <c r="A38" s="5" t="s">
        <v>52</v>
      </c>
      <c r="B38" s="9">
        <v>0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  <c r="I38" s="9"/>
      <c r="J38" s="9"/>
      <c r="K38" s="9"/>
      <c r="L38" s="9"/>
      <c r="M38" s="9">
        <v>21632</v>
      </c>
      <c r="N38" s="9">
        <v>21632</v>
      </c>
      <c r="O38" s="18">
        <f>SUM(O31:O35)</f>
        <v>0.56844334223862159</v>
      </c>
      <c r="P38" s="18"/>
      <c r="Q38" s="3"/>
      <c r="R38" s="7" t="s">
        <v>53</v>
      </c>
      <c r="S38" s="19">
        <f>N45/1000</f>
        <v>75.785440000000008</v>
      </c>
      <c r="T38" s="7"/>
    </row>
    <row r="39" spans="1:47" ht="15">
      <c r="A39" s="5" t="s">
        <v>19</v>
      </c>
      <c r="B39" s="41">
        <f>SUM(B31:B38)</f>
        <v>151180</v>
      </c>
      <c r="C39" s="41">
        <f>SUM(C31:C38)</f>
        <v>413332</v>
      </c>
      <c r="D39" s="9">
        <v>0</v>
      </c>
      <c r="E39" s="9">
        <v>0</v>
      </c>
      <c r="F39" s="9">
        <v>35112</v>
      </c>
      <c r="G39" s="9">
        <v>117949</v>
      </c>
      <c r="H39" s="9">
        <v>0</v>
      </c>
      <c r="I39" s="9"/>
      <c r="J39" s="9"/>
      <c r="K39" s="9"/>
      <c r="L39" s="9"/>
      <c r="M39" s="9">
        <v>628818</v>
      </c>
      <c r="N39" s="41">
        <f>SUM(N31:N38)</f>
        <v>1346391</v>
      </c>
      <c r="O39" s="3"/>
      <c r="P39" s="3"/>
      <c r="Q39" s="3"/>
      <c r="R39" s="7" t="s">
        <v>54</v>
      </c>
      <c r="S39" s="20">
        <f>N41/1000</f>
        <v>581.04399999999998</v>
      </c>
      <c r="T39" s="15">
        <f>O41</f>
        <v>0.43155665776137836</v>
      </c>
    </row>
    <row r="40" spans="1:47">
      <c r="R40" s="7" t="s">
        <v>55</v>
      </c>
      <c r="S40" s="20">
        <f>N35/1000</f>
        <v>158.11099999999999</v>
      </c>
      <c r="T40" s="16">
        <f>O35</f>
        <v>0.11743319734014859</v>
      </c>
    </row>
    <row r="41" spans="1:47" ht="15">
      <c r="A41" s="21" t="s">
        <v>56</v>
      </c>
      <c r="B41" s="22">
        <f>B38+B37+B36</f>
        <v>85700</v>
      </c>
      <c r="C41" s="22">
        <f t="shared" ref="C41:N41" si="0">C38+C37+C36</f>
        <v>1311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98671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395362</v>
      </c>
      <c r="N41" s="22">
        <f t="shared" si="0"/>
        <v>581044</v>
      </c>
      <c r="O41" s="17">
        <f>N41/N$39</f>
        <v>0.43155665776137836</v>
      </c>
      <c r="P41" s="17" t="s">
        <v>57</v>
      </c>
      <c r="Q41" s="7"/>
      <c r="R41" s="7" t="s">
        <v>58</v>
      </c>
      <c r="S41" s="20">
        <f>N33/1000</f>
        <v>71.063999999999993</v>
      </c>
      <c r="T41" s="15">
        <f>O33</f>
        <v>5.2781101477951058E-2</v>
      </c>
    </row>
    <row r="42" spans="1:47" ht="15">
      <c r="A42" s="23" t="s">
        <v>59</v>
      </c>
      <c r="B42" s="22"/>
      <c r="C42" s="24">
        <f>C39+C23+C10</f>
        <v>416344</v>
      </c>
      <c r="D42" s="24">
        <f t="shared" ref="D42:L42" si="1">D39+D23+D10</f>
        <v>0</v>
      </c>
      <c r="E42" s="24">
        <f t="shared" si="1"/>
        <v>0</v>
      </c>
      <c r="F42" s="24">
        <f t="shared" si="1"/>
        <v>46249</v>
      </c>
      <c r="G42" s="24">
        <f t="shared" si="1"/>
        <v>291618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>M39+M23-B6+M45</f>
        <v>679622.44</v>
      </c>
      <c r="N42" s="25">
        <f>SUM(C42:M42)</f>
        <v>1433833.44</v>
      </c>
      <c r="O42" s="7"/>
      <c r="P42" s="7"/>
      <c r="Q42" s="7"/>
      <c r="R42" s="7" t="s">
        <v>39</v>
      </c>
      <c r="S42" s="20">
        <f>N31/1000</f>
        <v>39.988</v>
      </c>
      <c r="T42" s="15">
        <f>O31</f>
        <v>2.9700139112635186E-2</v>
      </c>
    </row>
    <row r="43" spans="1:47" ht="15">
      <c r="A43" s="23" t="s">
        <v>60</v>
      </c>
      <c r="B43" s="22"/>
      <c r="C43" s="17">
        <f t="shared" ref="C43:M43" si="2">C42/$N42</f>
        <v>0.29037124423601113</v>
      </c>
      <c r="D43" s="17">
        <f t="shared" si="2"/>
        <v>0</v>
      </c>
      <c r="E43" s="17">
        <f t="shared" si="2"/>
        <v>0</v>
      </c>
      <c r="F43" s="17">
        <f t="shared" si="2"/>
        <v>3.2255489870566839E-2</v>
      </c>
      <c r="G43" s="17">
        <f t="shared" si="2"/>
        <v>0.20338345575201539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0.47398981014140662</v>
      </c>
      <c r="N43" s="17">
        <f>SUM(C43:M43)</f>
        <v>1</v>
      </c>
      <c r="O43" s="7"/>
      <c r="P43" s="7"/>
      <c r="Q43" s="7"/>
      <c r="R43" s="7" t="s">
        <v>61</v>
      </c>
      <c r="S43" s="20">
        <f>N32/1000</f>
        <v>69.680999999999997</v>
      </c>
      <c r="T43" s="16">
        <f>O32</f>
        <v>5.1753911010991603E-2</v>
      </c>
    </row>
    <row r="44" spans="1:47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7"/>
      <c r="P44" s="7"/>
      <c r="Q44" s="7"/>
      <c r="R44" s="7" t="s">
        <v>62</v>
      </c>
      <c r="S44" s="20">
        <f>N34/1000</f>
        <v>426.50299999999999</v>
      </c>
      <c r="T44" s="16">
        <f>O34</f>
        <v>0.31677499329689518</v>
      </c>
    </row>
    <row r="45" spans="1:47" ht="15">
      <c r="A45" s="6" t="s">
        <v>63</v>
      </c>
      <c r="B45" s="6">
        <f>B23-B39</f>
        <v>25480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26">
        <f>M39*0.08</f>
        <v>50305.440000000002</v>
      </c>
      <c r="N45" s="25">
        <f>B45+M45</f>
        <v>75785.440000000002</v>
      </c>
      <c r="O45" s="7"/>
      <c r="P45" s="7"/>
      <c r="Q45" s="7"/>
      <c r="R45" s="7" t="s">
        <v>64</v>
      </c>
      <c r="S45" s="20">
        <f>SUM(S39:S44)</f>
        <v>1346.3909999999998</v>
      </c>
      <c r="T45" s="15">
        <f>SUM(T39:T44)</f>
        <v>0.99999999999999989</v>
      </c>
    </row>
    <row r="46" spans="1:47" ht="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/>
      <c r="N46" s="6"/>
      <c r="O46" s="7"/>
      <c r="P46" s="7"/>
      <c r="Q46" s="7"/>
    </row>
    <row r="47" spans="1:47">
      <c r="A47" s="4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"/>
      <c r="R47" s="4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4"/>
      <c r="AH47" s="4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</row>
    <row r="48" spans="1:47">
      <c r="A48" s="27"/>
      <c r="B48" s="27"/>
      <c r="C48" s="27"/>
      <c r="D48" s="28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4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4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</row>
    <row r="49" spans="1:47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4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4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</row>
    <row r="50" spans="1:47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4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4"/>
      <c r="AI50" s="28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</row>
    <row r="51" spans="1:47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4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4"/>
      <c r="AI51" s="28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</row>
    <row r="52" spans="1:47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4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4"/>
      <c r="AI52" s="28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</row>
    <row r="53" spans="1:47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4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4"/>
      <c r="AI53" s="28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</row>
    <row r="54" spans="1:47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4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4"/>
      <c r="AI54" s="28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</row>
    <row r="55" spans="1:47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4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4"/>
      <c r="AI55" s="28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</row>
    <row r="56" spans="1:47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4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4"/>
      <c r="AI56" s="28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</row>
    <row r="57" spans="1:47" ht="15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30"/>
      <c r="N57" s="7"/>
      <c r="O57" s="6"/>
      <c r="P57" s="15"/>
      <c r="Q57" s="7"/>
      <c r="R57" s="7"/>
      <c r="S57" s="6"/>
      <c r="T57" s="31"/>
    </row>
    <row r="58" spans="1:47" ht="15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  <c r="S58" s="6"/>
      <c r="T58" s="31"/>
    </row>
    <row r="59" spans="1:47" ht="15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  <c r="S59" s="6"/>
      <c r="T59" s="31"/>
    </row>
    <row r="60" spans="1:47" ht="15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6"/>
      <c r="T60" s="31"/>
    </row>
    <row r="61" spans="1:47" ht="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30"/>
      <c r="N61" s="7"/>
      <c r="O61" s="6"/>
      <c r="P61" s="15"/>
      <c r="Q61" s="7"/>
      <c r="R61" s="7"/>
      <c r="S61" s="32"/>
      <c r="T61" s="33"/>
    </row>
    <row r="62" spans="1:47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6"/>
    </row>
    <row r="63" spans="1:47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34"/>
      <c r="T63" s="35"/>
    </row>
    <row r="64" spans="1:47" ht="15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6"/>
      <c r="P64" s="30"/>
      <c r="Q64" s="7"/>
      <c r="R64" s="7"/>
      <c r="S64" s="6"/>
      <c r="T64" s="31"/>
    </row>
    <row r="65" spans="1:20" ht="15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6"/>
      <c r="P65" s="30"/>
      <c r="Q65" s="7"/>
      <c r="R65" s="7"/>
      <c r="S65" s="6"/>
      <c r="T65" s="31"/>
    </row>
    <row r="66" spans="1:20" ht="15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6"/>
      <c r="P66" s="30"/>
      <c r="Q66" s="7"/>
      <c r="R66" s="7"/>
      <c r="S66" s="6"/>
      <c r="T66" s="31"/>
    </row>
    <row r="67" spans="1:20" ht="15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6"/>
      <c r="P67" s="30"/>
      <c r="Q67" s="7"/>
      <c r="R67" s="7"/>
      <c r="S67" s="6"/>
      <c r="T67" s="31"/>
    </row>
    <row r="68" spans="1:20" ht="15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6"/>
      <c r="P68" s="30"/>
      <c r="Q68" s="7"/>
      <c r="R68" s="7"/>
      <c r="S68" s="6"/>
      <c r="T68" s="31"/>
    </row>
    <row r="69" spans="1:20" ht="15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6"/>
      <c r="P69" s="30"/>
      <c r="Q69" s="7"/>
      <c r="R69" s="7"/>
      <c r="S69" s="6"/>
      <c r="T69" s="31"/>
    </row>
    <row r="70" spans="1:20" ht="15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32"/>
      <c r="P70" s="36"/>
      <c r="Q70" s="7"/>
      <c r="R70" s="37"/>
      <c r="S70" s="32"/>
      <c r="T70" s="36"/>
    </row>
  </sheetData>
  <pageMargins left="0.75" right="0.75" top="0.75" bottom="0.5" header="0.5" footer="0.75"/>
  <legacy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9E815A-01EB-43AF-8076-2A6679C5FD82}"/>
</file>

<file path=customXml/itemProps2.xml><?xml version="1.0" encoding="utf-8"?>
<ds:datastoreItem xmlns:ds="http://schemas.openxmlformats.org/officeDocument/2006/customXml" ds:itemID="{01D13425-9ED9-484D-9AE9-D8389514A83F}"/>
</file>

<file path=customXml/itemProps3.xml><?xml version="1.0" encoding="utf-8"?>
<ds:datastoreItem xmlns:ds="http://schemas.openxmlformats.org/officeDocument/2006/customXml" ds:itemID="{80951981-1B0D-4D88-B8D4-E3CC968A3E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Hallands län</vt:lpstr>
      <vt:lpstr>Hylte</vt:lpstr>
      <vt:lpstr>Halmstad</vt:lpstr>
      <vt:lpstr>Laholm</vt:lpstr>
      <vt:lpstr>Falkenberg</vt:lpstr>
      <vt:lpstr>Varberg</vt:lpstr>
      <vt:lpstr>Kungsbacka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lastModifiedBy>Kaj</cp:lastModifiedBy>
  <dcterms:created xsi:type="dcterms:W3CDTF">2016-02-06T11:33:06Z</dcterms:created>
  <dcterms:modified xsi:type="dcterms:W3CDTF">2016-03-30T00:37:41Z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