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9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comments6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3.xml" ContentType="application/vnd.openxmlformats-officedocument.spreadsheetml.comments+xml"/>
  <Override PartName="/xl/comments9.xml" ContentType="application/vnd.openxmlformats-officedocument.spreadsheetml.comments+xml"/>
  <Override PartName="/xl/comments8.xml" ContentType="application/vnd.openxmlformats-officedocument.spreadsheetml.comments+xml"/>
  <Override PartName="/xl/comments4.xml" ContentType="application/vnd.openxmlformats-officedocument.spreadsheetml.comments+xml"/>
  <Override PartName="/xl/comments7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2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xl/comments13.xml" ContentType="application/vnd.openxmlformats-officedocument.spreadsheetml.comments+xml"/>
  <Override PartName="/xl/comments12.xml" ContentType="application/vnd.openxmlformats-officedocument.spreadsheetml.comments+xml"/>
  <Override PartName="/xl/comments1.xml" ContentType="application/vnd.openxmlformats-officedocument.spreadsheetml.comment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showInkAnnotation="0" autoCompressPictures="0"/>
  <bookViews>
    <workbookView xWindow="8620" yWindow="940" windowWidth="24240" windowHeight="13740" tabRatio="917"/>
  </bookViews>
  <sheets>
    <sheet name="Jönköpings län" sheetId="19" r:id="rId1"/>
    <sheet name="Aneby13" sheetId="1" r:id="rId2"/>
    <sheet name="Eksjo13" sheetId="15" r:id="rId3"/>
    <sheet name="Gislaved13" sheetId="3" r:id="rId4"/>
    <sheet name="Gnosjo13" sheetId="4" r:id="rId5"/>
    <sheet name="Habo13" sheetId="5" r:id="rId6"/>
    <sheet name="Jonkoping13" sheetId="16" r:id="rId7"/>
    <sheet name="Mullsjo13" sheetId="7" r:id="rId8"/>
    <sheet name="Nassjo13" sheetId="8" r:id="rId9"/>
    <sheet name="Savsjo13" sheetId="9" r:id="rId10"/>
    <sheet name="Tranas13" sheetId="10" r:id="rId11"/>
    <sheet name="Vaggeryd13" sheetId="11" r:id="rId12"/>
    <sheet name="Vetlanda13" sheetId="12" r:id="rId13"/>
    <sheet name="Varnamo13" sheetId="13" r:id="rId14"/>
  </sheets>
  <calcPr calcId="140001" calcOnSave="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39" i="19" l="1"/>
  <c r="M41" i="19"/>
  <c r="N37" i="19"/>
  <c r="N31" i="19"/>
  <c r="N32" i="19"/>
  <c r="N33" i="19"/>
  <c r="N34" i="19"/>
  <c r="N35" i="19"/>
  <c r="N38" i="19"/>
  <c r="N36" i="19"/>
  <c r="N41" i="19"/>
  <c r="N39" i="19"/>
  <c r="O41" i="19"/>
  <c r="T42" i="19"/>
  <c r="O35" i="19"/>
  <c r="T43" i="19"/>
  <c r="O33" i="19"/>
  <c r="T44" i="19"/>
  <c r="O31" i="19"/>
  <c r="T45" i="19"/>
  <c r="O32" i="19"/>
  <c r="T46" i="19"/>
  <c r="O34" i="19"/>
  <c r="T47" i="19"/>
  <c r="T48" i="19"/>
  <c r="S42" i="19"/>
  <c r="S43" i="19"/>
  <c r="S44" i="19"/>
  <c r="S45" i="19"/>
  <c r="S46" i="19"/>
  <c r="S47" i="19"/>
  <c r="S48" i="19"/>
  <c r="M23" i="19"/>
  <c r="M45" i="19"/>
  <c r="M42" i="19"/>
  <c r="B23" i="19"/>
  <c r="B39" i="19"/>
  <c r="B45" i="19"/>
  <c r="B46" i="19"/>
  <c r="N45" i="19"/>
  <c r="C39" i="19"/>
  <c r="C23" i="19"/>
  <c r="C42" i="19"/>
  <c r="D39" i="19"/>
  <c r="D23" i="19"/>
  <c r="D10" i="19"/>
  <c r="D42" i="19"/>
  <c r="E39" i="19"/>
  <c r="E23" i="19"/>
  <c r="E10" i="19"/>
  <c r="E42" i="19"/>
  <c r="F39" i="19"/>
  <c r="F23" i="19"/>
  <c r="F10" i="19"/>
  <c r="F42" i="19"/>
  <c r="G39" i="19"/>
  <c r="G23" i="19"/>
  <c r="G10" i="19"/>
  <c r="G42" i="19"/>
  <c r="H39" i="19"/>
  <c r="H23" i="19"/>
  <c r="H10" i="19"/>
  <c r="H42" i="19"/>
  <c r="I39" i="19"/>
  <c r="I23" i="19"/>
  <c r="I10" i="19"/>
  <c r="I42" i="19"/>
  <c r="J39" i="19"/>
  <c r="J23" i="19"/>
  <c r="J10" i="19"/>
  <c r="J42" i="19"/>
  <c r="K39" i="19"/>
  <c r="K23" i="19"/>
  <c r="K10" i="19"/>
  <c r="K42" i="19"/>
  <c r="L39" i="19"/>
  <c r="L23" i="19"/>
  <c r="L42" i="19"/>
  <c r="N42" i="19"/>
  <c r="C43" i="19"/>
  <c r="D43" i="19"/>
  <c r="E43" i="19"/>
  <c r="F43" i="19"/>
  <c r="G43" i="19"/>
  <c r="H43" i="19"/>
  <c r="I43" i="19"/>
  <c r="J43" i="19"/>
  <c r="K43" i="19"/>
  <c r="L43" i="19"/>
  <c r="M43" i="19"/>
  <c r="N43" i="19"/>
  <c r="S41" i="19"/>
  <c r="L41" i="19"/>
  <c r="K41" i="19"/>
  <c r="J41" i="19"/>
  <c r="I41" i="19"/>
  <c r="H41" i="19"/>
  <c r="G41" i="19"/>
  <c r="F41" i="19"/>
  <c r="E41" i="19"/>
  <c r="D41" i="19"/>
  <c r="C41" i="19"/>
  <c r="B41" i="19"/>
  <c r="O38" i="19"/>
  <c r="T26" i="19"/>
  <c r="T27" i="19"/>
  <c r="T28" i="19"/>
  <c r="T29" i="19"/>
  <c r="T30" i="19"/>
  <c r="T31" i="19"/>
  <c r="T32" i="19"/>
  <c r="T33" i="19"/>
  <c r="T34" i="19"/>
  <c r="T35" i="19"/>
  <c r="T36" i="19"/>
  <c r="T37" i="19"/>
  <c r="S26" i="19"/>
  <c r="S27" i="19"/>
  <c r="S28" i="19"/>
  <c r="S29" i="19"/>
  <c r="S30" i="19"/>
  <c r="S31" i="19"/>
  <c r="S32" i="19"/>
  <c r="S33" i="19"/>
  <c r="S34" i="19"/>
  <c r="S35" i="19"/>
  <c r="S36" i="19"/>
  <c r="S37" i="19"/>
  <c r="S23" i="19"/>
  <c r="N17" i="19"/>
  <c r="N18" i="19"/>
  <c r="N19" i="19"/>
  <c r="N20" i="19"/>
  <c r="N23" i="19"/>
  <c r="N7" i="19"/>
  <c r="N10" i="19"/>
  <c r="M10" i="19"/>
  <c r="L10" i="19"/>
  <c r="C10" i="19"/>
  <c r="B10" i="19"/>
  <c r="C23" i="15"/>
  <c r="C23" i="3"/>
  <c r="C23" i="16"/>
  <c r="C23" i="8"/>
  <c r="C23" i="10"/>
  <c r="C23" i="12"/>
  <c r="C23" i="13"/>
  <c r="D23" i="15"/>
  <c r="D23" i="3"/>
  <c r="D23" i="16"/>
  <c r="D23" i="12"/>
  <c r="D23" i="13"/>
  <c r="E23" i="15"/>
  <c r="E23" i="16"/>
  <c r="E23" i="12"/>
  <c r="E23" i="13"/>
  <c r="F23" i="15"/>
  <c r="F23" i="16"/>
  <c r="F23" i="12"/>
  <c r="F23" i="13"/>
  <c r="G23" i="15"/>
  <c r="G23" i="3"/>
  <c r="G23" i="16"/>
  <c r="G23" i="8"/>
  <c r="G23" i="9"/>
  <c r="G23" i="10"/>
  <c r="G23" i="12"/>
  <c r="G23" i="13"/>
  <c r="H23" i="15"/>
  <c r="H23" i="16"/>
  <c r="H23" i="12"/>
  <c r="H23" i="13"/>
  <c r="I23" i="15"/>
  <c r="I23" i="16"/>
  <c r="I23" i="12"/>
  <c r="I23" i="13"/>
  <c r="J23" i="15"/>
  <c r="J23" i="16"/>
  <c r="J23" i="12"/>
  <c r="J23" i="13"/>
  <c r="K23" i="15"/>
  <c r="K23" i="16"/>
  <c r="K23" i="12"/>
  <c r="K23" i="13"/>
  <c r="L23" i="15"/>
  <c r="L23" i="16"/>
  <c r="L23" i="12"/>
  <c r="L23" i="13"/>
  <c r="M23" i="15"/>
  <c r="M23" i="3"/>
  <c r="M23" i="16"/>
  <c r="M23" i="12"/>
  <c r="M23" i="13"/>
  <c r="N32" i="1"/>
  <c r="N32" i="15"/>
  <c r="N32" i="3"/>
  <c r="N32" i="4"/>
  <c r="N32" i="5"/>
  <c r="N32" i="16"/>
  <c r="N32" i="7"/>
  <c r="N32" i="8"/>
  <c r="N32" i="9"/>
  <c r="N32" i="10"/>
  <c r="N32" i="11"/>
  <c r="N32" i="13"/>
  <c r="N33" i="1"/>
  <c r="N33" i="15"/>
  <c r="N33" i="3"/>
  <c r="N33" i="4"/>
  <c r="N33" i="5"/>
  <c r="N33" i="16"/>
  <c r="N33" i="7"/>
  <c r="N33" i="8"/>
  <c r="N33" i="9"/>
  <c r="N33" i="10"/>
  <c r="N33" i="11"/>
  <c r="N34" i="1"/>
  <c r="N34" i="15"/>
  <c r="N34" i="3"/>
  <c r="N34" i="4"/>
  <c r="N34" i="5"/>
  <c r="N34" i="16"/>
  <c r="N34" i="7"/>
  <c r="N34" i="8"/>
  <c r="N34" i="9"/>
  <c r="N34" i="10"/>
  <c r="N34" i="11"/>
  <c r="N35" i="1"/>
  <c r="N35" i="15"/>
  <c r="N35" i="3"/>
  <c r="N35" i="4"/>
  <c r="N35" i="5"/>
  <c r="N35" i="16"/>
  <c r="N35" i="7"/>
  <c r="N35" i="8"/>
  <c r="N35" i="9"/>
  <c r="N35" i="10"/>
  <c r="N35" i="11"/>
  <c r="N36" i="1"/>
  <c r="N36" i="15"/>
  <c r="N36" i="3"/>
  <c r="N36" i="4"/>
  <c r="N36" i="5"/>
  <c r="N36" i="16"/>
  <c r="N36" i="7"/>
  <c r="N36" i="8"/>
  <c r="N36" i="9"/>
  <c r="N36" i="10"/>
  <c r="N36" i="11"/>
  <c r="N37" i="1"/>
  <c r="N37" i="15"/>
  <c r="N37" i="3"/>
  <c r="N37" i="4"/>
  <c r="N37" i="5"/>
  <c r="N37" i="16"/>
  <c r="N37" i="7"/>
  <c r="N37" i="8"/>
  <c r="N37" i="9"/>
  <c r="N37" i="10"/>
  <c r="N37" i="11"/>
  <c r="N38" i="1"/>
  <c r="N38" i="15"/>
  <c r="N38" i="3"/>
  <c r="N38" i="4"/>
  <c r="N38" i="5"/>
  <c r="N38" i="16"/>
  <c r="N38" i="7"/>
  <c r="N38" i="8"/>
  <c r="N38" i="9"/>
  <c r="N38" i="10"/>
  <c r="N38" i="11"/>
  <c r="N31" i="1"/>
  <c r="N39" i="1"/>
  <c r="N31" i="15"/>
  <c r="N39" i="15"/>
  <c r="N31" i="4"/>
  <c r="N39" i="4"/>
  <c r="N31" i="5"/>
  <c r="N39" i="5"/>
  <c r="N31" i="16"/>
  <c r="N39" i="16"/>
  <c r="N31" i="7"/>
  <c r="N39" i="7"/>
  <c r="N31" i="8"/>
  <c r="N39" i="8"/>
  <c r="N31" i="9"/>
  <c r="N39" i="9"/>
  <c r="N31" i="10"/>
  <c r="N39" i="10"/>
  <c r="N31" i="11"/>
  <c r="N39" i="11"/>
  <c r="N31" i="13"/>
  <c r="N39" i="13"/>
  <c r="B39" i="1"/>
  <c r="B39" i="15"/>
  <c r="B39" i="3"/>
  <c r="B39" i="5"/>
  <c r="B39" i="16"/>
  <c r="B39" i="7"/>
  <c r="B39" i="8"/>
  <c r="B39" i="9"/>
  <c r="B39" i="10"/>
  <c r="B39" i="11"/>
  <c r="B39" i="13"/>
  <c r="C39" i="1"/>
  <c r="C39" i="15"/>
  <c r="C39" i="3"/>
  <c r="C39" i="4"/>
  <c r="C39" i="5"/>
  <c r="C39" i="16"/>
  <c r="C39" i="7"/>
  <c r="C39" i="8"/>
  <c r="C39" i="9"/>
  <c r="C39" i="10"/>
  <c r="C39" i="11"/>
  <c r="D39" i="1"/>
  <c r="D39" i="15"/>
  <c r="D39" i="3"/>
  <c r="D39" i="4"/>
  <c r="D39" i="5"/>
  <c r="D39" i="16"/>
  <c r="D39" i="7"/>
  <c r="D39" i="8"/>
  <c r="D39" i="9"/>
  <c r="D39" i="10"/>
  <c r="D39" i="11"/>
  <c r="D39" i="12"/>
  <c r="E39" i="1"/>
  <c r="E39" i="15"/>
  <c r="E39" i="3"/>
  <c r="E39" i="4"/>
  <c r="E39" i="5"/>
  <c r="E39" i="16"/>
  <c r="E39" i="7"/>
  <c r="E39" i="8"/>
  <c r="E39" i="9"/>
  <c r="E39" i="10"/>
  <c r="E39" i="11"/>
  <c r="E39" i="12"/>
  <c r="F39" i="1"/>
  <c r="F39" i="15"/>
  <c r="F39" i="3"/>
  <c r="F39" i="4"/>
  <c r="F39" i="5"/>
  <c r="F39" i="16"/>
  <c r="F39" i="7"/>
  <c r="F39" i="8"/>
  <c r="F39" i="9"/>
  <c r="F39" i="10"/>
  <c r="F39" i="11"/>
  <c r="G39" i="1"/>
  <c r="G39" i="15"/>
  <c r="G39" i="3"/>
  <c r="G39" i="4"/>
  <c r="G39" i="5"/>
  <c r="G39" i="16"/>
  <c r="G39" i="7"/>
  <c r="G39" i="8"/>
  <c r="G39" i="9"/>
  <c r="G39" i="10"/>
  <c r="G39" i="11"/>
  <c r="G39" i="13"/>
  <c r="H39" i="1"/>
  <c r="H39" i="15"/>
  <c r="H39" i="3"/>
  <c r="H39" i="4"/>
  <c r="H39" i="5"/>
  <c r="H39" i="16"/>
  <c r="H39" i="7"/>
  <c r="H39" i="8"/>
  <c r="H39" i="9"/>
  <c r="H39" i="10"/>
  <c r="H39" i="11"/>
  <c r="H39" i="12"/>
  <c r="I39" i="1"/>
  <c r="I39" i="15"/>
  <c r="I39" i="3"/>
  <c r="I39" i="4"/>
  <c r="I39" i="5"/>
  <c r="I39" i="16"/>
  <c r="I39" i="7"/>
  <c r="I39" i="8"/>
  <c r="I39" i="9"/>
  <c r="I39" i="10"/>
  <c r="I39" i="11"/>
  <c r="J39" i="1"/>
  <c r="J39" i="15"/>
  <c r="J39" i="3"/>
  <c r="J39" i="4"/>
  <c r="J39" i="5"/>
  <c r="J39" i="16"/>
  <c r="J39" i="7"/>
  <c r="J39" i="8"/>
  <c r="J39" i="9"/>
  <c r="J39" i="10"/>
  <c r="J39" i="11"/>
  <c r="K39" i="1"/>
  <c r="K39" i="15"/>
  <c r="K39" i="3"/>
  <c r="K39" i="4"/>
  <c r="K39" i="5"/>
  <c r="K39" i="16"/>
  <c r="K39" i="7"/>
  <c r="K39" i="8"/>
  <c r="K39" i="9"/>
  <c r="K39" i="10"/>
  <c r="K39" i="11"/>
  <c r="L39" i="1"/>
  <c r="L39" i="15"/>
  <c r="L39" i="3"/>
  <c r="L39" i="4"/>
  <c r="L39" i="5"/>
  <c r="L39" i="16"/>
  <c r="L39" i="7"/>
  <c r="L39" i="8"/>
  <c r="L39" i="9"/>
  <c r="L39" i="10"/>
  <c r="L39" i="11"/>
  <c r="M39" i="1"/>
  <c r="M39" i="15"/>
  <c r="M39" i="3"/>
  <c r="M39" i="4"/>
  <c r="M39" i="5"/>
  <c r="M39" i="16"/>
  <c r="M39" i="7"/>
  <c r="M39" i="8"/>
  <c r="M39" i="9"/>
  <c r="M39" i="10"/>
  <c r="M39" i="11"/>
  <c r="N31" i="3"/>
  <c r="N31" i="12"/>
  <c r="N18" i="3"/>
  <c r="N23" i="3"/>
  <c r="H9" i="16"/>
  <c r="G9" i="16"/>
  <c r="G9" i="8"/>
  <c r="F9" i="16"/>
  <c r="E9" i="16"/>
  <c r="D9" i="16"/>
  <c r="C9" i="16"/>
  <c r="B9" i="1"/>
  <c r="B9" i="15"/>
  <c r="B9" i="4"/>
  <c r="B9" i="8"/>
  <c r="B9" i="10"/>
  <c r="B9" i="12"/>
  <c r="N17" i="15"/>
  <c r="N18" i="15"/>
  <c r="N23" i="15"/>
  <c r="N17" i="16"/>
  <c r="N18" i="16"/>
  <c r="N23" i="16"/>
  <c r="N17" i="8"/>
  <c r="N18" i="8"/>
  <c r="N23" i="8"/>
  <c r="N18" i="9"/>
  <c r="N23" i="9"/>
  <c r="N17" i="10"/>
  <c r="N23" i="10"/>
  <c r="N17" i="12"/>
  <c r="N18" i="12"/>
  <c r="N23" i="12"/>
  <c r="N18" i="13"/>
  <c r="N23" i="13"/>
  <c r="B23" i="15"/>
  <c r="B23" i="3"/>
  <c r="B23" i="16"/>
  <c r="B23" i="8"/>
  <c r="B23" i="9"/>
  <c r="B23" i="11"/>
  <c r="B23" i="12"/>
  <c r="B23" i="13"/>
  <c r="M45" i="8"/>
  <c r="M42" i="8"/>
  <c r="D42" i="3"/>
  <c r="C42" i="3"/>
  <c r="E42" i="3"/>
  <c r="F42" i="3"/>
  <c r="G42" i="3"/>
  <c r="H42" i="3"/>
  <c r="I42" i="3"/>
  <c r="J42" i="3"/>
  <c r="K42" i="3"/>
  <c r="L42" i="3"/>
  <c r="M45" i="3"/>
  <c r="M42" i="3"/>
  <c r="N42" i="3"/>
  <c r="D43" i="3"/>
  <c r="T33" i="3"/>
  <c r="S33" i="3"/>
  <c r="C41" i="13"/>
  <c r="C42" i="13"/>
  <c r="C41" i="12"/>
  <c r="C42" i="12"/>
  <c r="C41" i="11"/>
  <c r="C42" i="11"/>
  <c r="C41" i="10"/>
  <c r="C42" i="10"/>
  <c r="C41" i="9"/>
  <c r="C42" i="9"/>
  <c r="C41" i="8"/>
  <c r="C42" i="8"/>
  <c r="C41" i="7"/>
  <c r="N28" i="7"/>
  <c r="C42" i="7"/>
  <c r="C41" i="16"/>
  <c r="C42" i="16"/>
  <c r="C41" i="5"/>
  <c r="C42" i="5"/>
  <c r="C41" i="4"/>
  <c r="C42" i="4"/>
  <c r="C41" i="3"/>
  <c r="C41" i="15"/>
  <c r="C42" i="15"/>
  <c r="C41" i="1"/>
  <c r="R23" i="16"/>
  <c r="P21" i="16"/>
  <c r="P23" i="16"/>
  <c r="O23" i="15"/>
  <c r="M41" i="16"/>
  <c r="G41" i="16"/>
  <c r="F41" i="16"/>
  <c r="B41" i="16"/>
  <c r="I41" i="16"/>
  <c r="N41" i="16"/>
  <c r="O41" i="16"/>
  <c r="T44" i="16"/>
  <c r="O35" i="16"/>
  <c r="T45" i="16"/>
  <c r="O33" i="16"/>
  <c r="T46" i="16"/>
  <c r="O31" i="16"/>
  <c r="T47" i="16"/>
  <c r="O32" i="16"/>
  <c r="T48" i="16"/>
  <c r="O34" i="16"/>
  <c r="T49" i="16"/>
  <c r="T50" i="16"/>
  <c r="S44" i="16"/>
  <c r="S45" i="16"/>
  <c r="S46" i="16"/>
  <c r="S47" i="16"/>
  <c r="S48" i="16"/>
  <c r="S49" i="16"/>
  <c r="S50" i="16"/>
  <c r="K42" i="16"/>
  <c r="J42" i="16"/>
  <c r="E42" i="16"/>
  <c r="D42" i="16"/>
  <c r="F42" i="16"/>
  <c r="G42" i="16"/>
  <c r="H42" i="16"/>
  <c r="I42" i="16"/>
  <c r="M45" i="16"/>
  <c r="M42" i="16"/>
  <c r="N42" i="16"/>
  <c r="B45" i="16"/>
  <c r="N45" i="16"/>
  <c r="S43" i="16"/>
  <c r="C43" i="16"/>
  <c r="D43" i="16"/>
  <c r="E43" i="16"/>
  <c r="F43" i="16"/>
  <c r="G43" i="16"/>
  <c r="H43" i="16"/>
  <c r="I43" i="16"/>
  <c r="J43" i="16"/>
  <c r="K43" i="16"/>
  <c r="L43" i="16"/>
  <c r="M43" i="16"/>
  <c r="N43" i="16"/>
  <c r="L41" i="16"/>
  <c r="K41" i="16"/>
  <c r="J41" i="16"/>
  <c r="H41" i="16"/>
  <c r="E41" i="16"/>
  <c r="D41" i="16"/>
  <c r="T31" i="16"/>
  <c r="T32" i="16"/>
  <c r="T33" i="16"/>
  <c r="T34" i="16"/>
  <c r="T35" i="16"/>
  <c r="T36" i="16"/>
  <c r="T37" i="16"/>
  <c r="T38" i="16"/>
  <c r="T39" i="16"/>
  <c r="S31" i="16"/>
  <c r="S32" i="16"/>
  <c r="S33" i="16"/>
  <c r="S34" i="16"/>
  <c r="S35" i="16"/>
  <c r="S36" i="16"/>
  <c r="S37" i="16"/>
  <c r="S38" i="16"/>
  <c r="S39" i="16"/>
  <c r="O38" i="16"/>
  <c r="S28" i="16"/>
  <c r="K16" i="16"/>
  <c r="M41" i="15"/>
  <c r="G41" i="15"/>
  <c r="F41" i="15"/>
  <c r="B41" i="15"/>
  <c r="I41" i="15"/>
  <c r="N41" i="15"/>
  <c r="O41" i="15"/>
  <c r="T44" i="15"/>
  <c r="O35" i="15"/>
  <c r="T45" i="15"/>
  <c r="O33" i="15"/>
  <c r="T46" i="15"/>
  <c r="O31" i="15"/>
  <c r="T47" i="15"/>
  <c r="O32" i="15"/>
  <c r="T48" i="15"/>
  <c r="O34" i="15"/>
  <c r="T49" i="15"/>
  <c r="T50" i="15"/>
  <c r="S44" i="15"/>
  <c r="S45" i="15"/>
  <c r="S46" i="15"/>
  <c r="S47" i="15"/>
  <c r="S48" i="15"/>
  <c r="S49" i="15"/>
  <c r="S50" i="15"/>
  <c r="J42" i="15"/>
  <c r="E42" i="15"/>
  <c r="D42" i="15"/>
  <c r="M45" i="15"/>
  <c r="B45" i="15"/>
  <c r="N45" i="15"/>
  <c r="S43" i="15"/>
  <c r="G42" i="15"/>
  <c r="F42" i="15"/>
  <c r="H42" i="15"/>
  <c r="I42" i="15"/>
  <c r="K42" i="15"/>
  <c r="L42" i="15"/>
  <c r="M42" i="15"/>
  <c r="N42" i="15"/>
  <c r="C43" i="15"/>
  <c r="D43" i="15"/>
  <c r="E43" i="15"/>
  <c r="F43" i="15"/>
  <c r="G43" i="15"/>
  <c r="H43" i="15"/>
  <c r="I43" i="15"/>
  <c r="J43" i="15"/>
  <c r="K43" i="15"/>
  <c r="L43" i="15"/>
  <c r="M43" i="15"/>
  <c r="N43" i="15"/>
  <c r="L41" i="15"/>
  <c r="K41" i="15"/>
  <c r="J41" i="15"/>
  <c r="H41" i="15"/>
  <c r="E41" i="15"/>
  <c r="D41" i="15"/>
  <c r="T31" i="15"/>
  <c r="T32" i="15"/>
  <c r="T33" i="15"/>
  <c r="T34" i="15"/>
  <c r="T35" i="15"/>
  <c r="T36" i="15"/>
  <c r="T37" i="15"/>
  <c r="T38" i="15"/>
  <c r="T39" i="15"/>
  <c r="S31" i="15"/>
  <c r="S32" i="15"/>
  <c r="S33" i="15"/>
  <c r="S34" i="15"/>
  <c r="S35" i="15"/>
  <c r="S36" i="15"/>
  <c r="S37" i="15"/>
  <c r="S38" i="15"/>
  <c r="S39" i="15"/>
  <c r="O38" i="15"/>
  <c r="S28" i="15"/>
  <c r="N28" i="15"/>
  <c r="N28" i="11"/>
  <c r="N28" i="10"/>
  <c r="N28" i="9"/>
  <c r="N28" i="5"/>
  <c r="N28" i="4"/>
  <c r="N27" i="1"/>
  <c r="F28" i="1"/>
  <c r="C28" i="1"/>
  <c r="N9" i="8"/>
  <c r="D42" i="8"/>
  <c r="E42" i="8"/>
  <c r="F42" i="8"/>
  <c r="G42" i="8"/>
  <c r="H42" i="8"/>
  <c r="I42" i="8"/>
  <c r="J42" i="8"/>
  <c r="K42" i="8"/>
  <c r="L42" i="8"/>
  <c r="N42" i="8"/>
  <c r="M45" i="7"/>
  <c r="M42" i="7"/>
  <c r="D42" i="4"/>
  <c r="E42" i="4"/>
  <c r="F42" i="4"/>
  <c r="G42" i="4"/>
  <c r="H42" i="4"/>
  <c r="I42" i="4"/>
  <c r="J42" i="4"/>
  <c r="K42" i="4"/>
  <c r="L42" i="4"/>
  <c r="M45" i="4"/>
  <c r="M42" i="4"/>
  <c r="N42" i="4"/>
  <c r="D42" i="13"/>
  <c r="E42" i="13"/>
  <c r="F42" i="13"/>
  <c r="G42" i="13"/>
  <c r="H42" i="13"/>
  <c r="I42" i="13"/>
  <c r="J42" i="13"/>
  <c r="K42" i="13"/>
  <c r="L42" i="13"/>
  <c r="M45" i="13"/>
  <c r="M42" i="13"/>
  <c r="N42" i="13"/>
  <c r="M45" i="12"/>
  <c r="D42" i="12"/>
  <c r="E42" i="12"/>
  <c r="F42" i="12"/>
  <c r="G42" i="12"/>
  <c r="H42" i="12"/>
  <c r="I42" i="12"/>
  <c r="J42" i="12"/>
  <c r="K42" i="12"/>
  <c r="L42" i="12"/>
  <c r="M42" i="12"/>
  <c r="N42" i="12"/>
  <c r="N41" i="13"/>
  <c r="O41" i="13"/>
  <c r="T44" i="13"/>
  <c r="O35" i="13"/>
  <c r="T45" i="13"/>
  <c r="O33" i="13"/>
  <c r="T46" i="13"/>
  <c r="O31" i="13"/>
  <c r="T47" i="13"/>
  <c r="O34" i="13"/>
  <c r="T49" i="13"/>
  <c r="S44" i="13"/>
  <c r="S45" i="13"/>
  <c r="S46" i="13"/>
  <c r="S47" i="13"/>
  <c r="S49" i="13"/>
  <c r="B45" i="13"/>
  <c r="N45" i="13"/>
  <c r="S43" i="13"/>
  <c r="M43" i="13"/>
  <c r="T31" i="13"/>
  <c r="G43" i="13"/>
  <c r="T32" i="13"/>
  <c r="J43" i="13"/>
  <c r="T33" i="13"/>
  <c r="F43" i="13"/>
  <c r="T34" i="13"/>
  <c r="E43" i="13"/>
  <c r="T35" i="13"/>
  <c r="C43" i="13"/>
  <c r="T36" i="13"/>
  <c r="I43" i="13"/>
  <c r="T37" i="13"/>
  <c r="H43" i="13"/>
  <c r="T38" i="13"/>
  <c r="T39" i="13"/>
  <c r="S31" i="13"/>
  <c r="S32" i="13"/>
  <c r="S33" i="13"/>
  <c r="S34" i="13"/>
  <c r="S35" i="13"/>
  <c r="S36" i="13"/>
  <c r="S37" i="13"/>
  <c r="S38" i="13"/>
  <c r="S39" i="13"/>
  <c r="S28" i="13"/>
  <c r="N41" i="12"/>
  <c r="O41" i="12"/>
  <c r="T44" i="12"/>
  <c r="O35" i="12"/>
  <c r="T45" i="12"/>
  <c r="O33" i="12"/>
  <c r="T46" i="12"/>
  <c r="O31" i="12"/>
  <c r="T47" i="12"/>
  <c r="O32" i="12"/>
  <c r="T48" i="12"/>
  <c r="O34" i="12"/>
  <c r="T49" i="12"/>
  <c r="T50" i="12"/>
  <c r="S44" i="12"/>
  <c r="S45" i="12"/>
  <c r="S46" i="12"/>
  <c r="S47" i="12"/>
  <c r="S48" i="12"/>
  <c r="S49" i="12"/>
  <c r="S50" i="12"/>
  <c r="B45" i="12"/>
  <c r="N45" i="12"/>
  <c r="S43" i="12"/>
  <c r="M43" i="12"/>
  <c r="T31" i="12"/>
  <c r="G43" i="12"/>
  <c r="T32" i="12"/>
  <c r="J43" i="12"/>
  <c r="T33" i="12"/>
  <c r="F43" i="12"/>
  <c r="T34" i="12"/>
  <c r="E43" i="12"/>
  <c r="T35" i="12"/>
  <c r="C43" i="12"/>
  <c r="T36" i="12"/>
  <c r="I43" i="12"/>
  <c r="T37" i="12"/>
  <c r="H43" i="12"/>
  <c r="T38" i="12"/>
  <c r="T39" i="12"/>
  <c r="S31" i="12"/>
  <c r="S32" i="12"/>
  <c r="S33" i="12"/>
  <c r="S34" i="12"/>
  <c r="S35" i="12"/>
  <c r="S36" i="12"/>
  <c r="S37" i="12"/>
  <c r="S38" i="12"/>
  <c r="S39" i="12"/>
  <c r="O38" i="12"/>
  <c r="S28" i="12"/>
  <c r="N41" i="11"/>
  <c r="O41" i="11"/>
  <c r="T44" i="11"/>
  <c r="O35" i="11"/>
  <c r="T45" i="11"/>
  <c r="O33" i="11"/>
  <c r="T46" i="11"/>
  <c r="O31" i="11"/>
  <c r="T47" i="11"/>
  <c r="O32" i="11"/>
  <c r="T48" i="11"/>
  <c r="O34" i="11"/>
  <c r="T49" i="11"/>
  <c r="T50" i="11"/>
  <c r="S44" i="11"/>
  <c r="S45" i="11"/>
  <c r="S46" i="11"/>
  <c r="S47" i="11"/>
  <c r="S48" i="11"/>
  <c r="S49" i="11"/>
  <c r="S50" i="11"/>
  <c r="B45" i="11"/>
  <c r="M45" i="11"/>
  <c r="N45" i="11"/>
  <c r="S43" i="11"/>
  <c r="M42" i="11"/>
  <c r="D42" i="11"/>
  <c r="E42" i="11"/>
  <c r="F42" i="11"/>
  <c r="G42" i="11"/>
  <c r="H42" i="11"/>
  <c r="I42" i="11"/>
  <c r="J42" i="11"/>
  <c r="K42" i="11"/>
  <c r="L42" i="11"/>
  <c r="N42" i="11"/>
  <c r="M43" i="11"/>
  <c r="T31" i="11"/>
  <c r="G43" i="11"/>
  <c r="T32" i="11"/>
  <c r="J43" i="11"/>
  <c r="T33" i="11"/>
  <c r="F43" i="11"/>
  <c r="T34" i="11"/>
  <c r="E43" i="11"/>
  <c r="T35" i="11"/>
  <c r="C43" i="11"/>
  <c r="T36" i="11"/>
  <c r="I43" i="11"/>
  <c r="T37" i="11"/>
  <c r="H43" i="11"/>
  <c r="T38" i="11"/>
  <c r="T39" i="11"/>
  <c r="S31" i="11"/>
  <c r="S32" i="11"/>
  <c r="S33" i="11"/>
  <c r="S34" i="11"/>
  <c r="S35" i="11"/>
  <c r="S36" i="11"/>
  <c r="S37" i="11"/>
  <c r="S38" i="11"/>
  <c r="S39" i="11"/>
  <c r="O38" i="11"/>
  <c r="S28" i="11"/>
  <c r="N41" i="10"/>
  <c r="O41" i="10"/>
  <c r="T44" i="10"/>
  <c r="O35" i="10"/>
  <c r="T45" i="10"/>
  <c r="O33" i="10"/>
  <c r="T46" i="10"/>
  <c r="O31" i="10"/>
  <c r="T47" i="10"/>
  <c r="O32" i="10"/>
  <c r="T48" i="10"/>
  <c r="O34" i="10"/>
  <c r="T49" i="10"/>
  <c r="T50" i="10"/>
  <c r="S44" i="10"/>
  <c r="S45" i="10"/>
  <c r="S46" i="10"/>
  <c r="S47" i="10"/>
  <c r="S48" i="10"/>
  <c r="S49" i="10"/>
  <c r="S50" i="10"/>
  <c r="B45" i="10"/>
  <c r="M45" i="10"/>
  <c r="N45" i="10"/>
  <c r="S43" i="10"/>
  <c r="M42" i="10"/>
  <c r="D42" i="10"/>
  <c r="E42" i="10"/>
  <c r="F42" i="10"/>
  <c r="G42" i="10"/>
  <c r="H42" i="10"/>
  <c r="I42" i="10"/>
  <c r="J42" i="10"/>
  <c r="K42" i="10"/>
  <c r="L42" i="10"/>
  <c r="N42" i="10"/>
  <c r="M43" i="10"/>
  <c r="T31" i="10"/>
  <c r="G43" i="10"/>
  <c r="T32" i="10"/>
  <c r="J43" i="10"/>
  <c r="T33" i="10"/>
  <c r="F43" i="10"/>
  <c r="T34" i="10"/>
  <c r="E43" i="10"/>
  <c r="T35" i="10"/>
  <c r="C43" i="10"/>
  <c r="T36" i="10"/>
  <c r="I43" i="10"/>
  <c r="T37" i="10"/>
  <c r="H43" i="10"/>
  <c r="T38" i="10"/>
  <c r="T39" i="10"/>
  <c r="S31" i="10"/>
  <c r="S32" i="10"/>
  <c r="S33" i="10"/>
  <c r="S34" i="10"/>
  <c r="S35" i="10"/>
  <c r="S36" i="10"/>
  <c r="S37" i="10"/>
  <c r="S38" i="10"/>
  <c r="S39" i="10"/>
  <c r="O38" i="10"/>
  <c r="S28" i="10"/>
  <c r="N41" i="9"/>
  <c r="O41" i="9"/>
  <c r="T44" i="9"/>
  <c r="O35" i="9"/>
  <c r="T45" i="9"/>
  <c r="O33" i="9"/>
  <c r="T46" i="9"/>
  <c r="O31" i="9"/>
  <c r="T47" i="9"/>
  <c r="O32" i="9"/>
  <c r="T48" i="9"/>
  <c r="O34" i="9"/>
  <c r="T49" i="9"/>
  <c r="T50" i="9"/>
  <c r="S44" i="9"/>
  <c r="S45" i="9"/>
  <c r="S46" i="9"/>
  <c r="S47" i="9"/>
  <c r="S48" i="9"/>
  <c r="S49" i="9"/>
  <c r="S50" i="9"/>
  <c r="B45" i="9"/>
  <c r="M45" i="9"/>
  <c r="N45" i="9"/>
  <c r="S43" i="9"/>
  <c r="M42" i="9"/>
  <c r="D42" i="9"/>
  <c r="E42" i="9"/>
  <c r="F42" i="9"/>
  <c r="G42" i="9"/>
  <c r="H42" i="9"/>
  <c r="I42" i="9"/>
  <c r="J42" i="9"/>
  <c r="K42" i="9"/>
  <c r="L42" i="9"/>
  <c r="N42" i="9"/>
  <c r="M43" i="9"/>
  <c r="T31" i="9"/>
  <c r="G43" i="9"/>
  <c r="T32" i="9"/>
  <c r="J43" i="9"/>
  <c r="T33" i="9"/>
  <c r="F43" i="9"/>
  <c r="T34" i="9"/>
  <c r="E43" i="9"/>
  <c r="T35" i="9"/>
  <c r="C43" i="9"/>
  <c r="T36" i="9"/>
  <c r="I43" i="9"/>
  <c r="T37" i="9"/>
  <c r="H43" i="9"/>
  <c r="T38" i="9"/>
  <c r="T39" i="9"/>
  <c r="S31" i="9"/>
  <c r="S32" i="9"/>
  <c r="S33" i="9"/>
  <c r="S34" i="9"/>
  <c r="S35" i="9"/>
  <c r="S36" i="9"/>
  <c r="S37" i="9"/>
  <c r="S38" i="9"/>
  <c r="S39" i="9"/>
  <c r="O38" i="9"/>
  <c r="S28" i="9"/>
  <c r="N41" i="8"/>
  <c r="O41" i="8"/>
  <c r="T44" i="8"/>
  <c r="O35" i="8"/>
  <c r="T45" i="8"/>
  <c r="O33" i="8"/>
  <c r="T46" i="8"/>
  <c r="O31" i="8"/>
  <c r="T47" i="8"/>
  <c r="O32" i="8"/>
  <c r="T48" i="8"/>
  <c r="O34" i="8"/>
  <c r="T49" i="8"/>
  <c r="T50" i="8"/>
  <c r="S44" i="8"/>
  <c r="S45" i="8"/>
  <c r="S46" i="8"/>
  <c r="S47" i="8"/>
  <c r="S48" i="8"/>
  <c r="S49" i="8"/>
  <c r="S50" i="8"/>
  <c r="B45" i="8"/>
  <c r="N45" i="8"/>
  <c r="S43" i="8"/>
  <c r="M43" i="8"/>
  <c r="T31" i="8"/>
  <c r="G43" i="8"/>
  <c r="T32" i="8"/>
  <c r="J43" i="8"/>
  <c r="T33" i="8"/>
  <c r="F43" i="8"/>
  <c r="T34" i="8"/>
  <c r="E43" i="8"/>
  <c r="T35" i="8"/>
  <c r="C43" i="8"/>
  <c r="T36" i="8"/>
  <c r="I43" i="8"/>
  <c r="T37" i="8"/>
  <c r="H43" i="8"/>
  <c r="T38" i="8"/>
  <c r="T39" i="8"/>
  <c r="S31" i="8"/>
  <c r="S32" i="8"/>
  <c r="S33" i="8"/>
  <c r="S34" i="8"/>
  <c r="S35" i="8"/>
  <c r="S36" i="8"/>
  <c r="S37" i="8"/>
  <c r="S38" i="8"/>
  <c r="S39" i="8"/>
  <c r="O38" i="8"/>
  <c r="S28" i="8"/>
  <c r="N41" i="7"/>
  <c r="O41" i="7"/>
  <c r="T44" i="7"/>
  <c r="O35" i="7"/>
  <c r="T45" i="7"/>
  <c r="O33" i="7"/>
  <c r="T46" i="7"/>
  <c r="O31" i="7"/>
  <c r="T47" i="7"/>
  <c r="O32" i="7"/>
  <c r="T48" i="7"/>
  <c r="O34" i="7"/>
  <c r="T49" i="7"/>
  <c r="T50" i="7"/>
  <c r="S44" i="7"/>
  <c r="S45" i="7"/>
  <c r="S46" i="7"/>
  <c r="S47" i="7"/>
  <c r="S48" i="7"/>
  <c r="S49" i="7"/>
  <c r="S50" i="7"/>
  <c r="B45" i="7"/>
  <c r="N45" i="7"/>
  <c r="S43" i="7"/>
  <c r="D42" i="7"/>
  <c r="E42" i="7"/>
  <c r="F42" i="7"/>
  <c r="G42" i="7"/>
  <c r="H42" i="7"/>
  <c r="I42" i="7"/>
  <c r="J42" i="7"/>
  <c r="K42" i="7"/>
  <c r="L42" i="7"/>
  <c r="N42" i="7"/>
  <c r="M43" i="7"/>
  <c r="T31" i="7"/>
  <c r="G43" i="7"/>
  <c r="T32" i="7"/>
  <c r="J43" i="7"/>
  <c r="T33" i="7"/>
  <c r="F43" i="7"/>
  <c r="T34" i="7"/>
  <c r="E43" i="7"/>
  <c r="T35" i="7"/>
  <c r="C43" i="7"/>
  <c r="T36" i="7"/>
  <c r="I43" i="7"/>
  <c r="T37" i="7"/>
  <c r="H43" i="7"/>
  <c r="T38" i="7"/>
  <c r="T39" i="7"/>
  <c r="S31" i="7"/>
  <c r="S32" i="7"/>
  <c r="S33" i="7"/>
  <c r="S34" i="7"/>
  <c r="S35" i="7"/>
  <c r="S36" i="7"/>
  <c r="S37" i="7"/>
  <c r="S38" i="7"/>
  <c r="S39" i="7"/>
  <c r="O38" i="7"/>
  <c r="S28" i="7"/>
  <c r="N41" i="5"/>
  <c r="O41" i="5"/>
  <c r="T44" i="5"/>
  <c r="O35" i="5"/>
  <c r="T45" i="5"/>
  <c r="O33" i="5"/>
  <c r="T46" i="5"/>
  <c r="O31" i="5"/>
  <c r="T47" i="5"/>
  <c r="O32" i="5"/>
  <c r="T48" i="5"/>
  <c r="O34" i="5"/>
  <c r="T49" i="5"/>
  <c r="T50" i="5"/>
  <c r="S44" i="5"/>
  <c r="S45" i="5"/>
  <c r="S46" i="5"/>
  <c r="S47" i="5"/>
  <c r="S48" i="5"/>
  <c r="S49" i="5"/>
  <c r="S50" i="5"/>
  <c r="B45" i="5"/>
  <c r="M45" i="5"/>
  <c r="N45" i="5"/>
  <c r="S43" i="5"/>
  <c r="M42" i="5"/>
  <c r="D42" i="5"/>
  <c r="E42" i="5"/>
  <c r="F42" i="5"/>
  <c r="G42" i="5"/>
  <c r="H42" i="5"/>
  <c r="I42" i="5"/>
  <c r="J42" i="5"/>
  <c r="K42" i="5"/>
  <c r="L42" i="5"/>
  <c r="N42" i="5"/>
  <c r="M43" i="5"/>
  <c r="T31" i="5"/>
  <c r="G43" i="5"/>
  <c r="T32" i="5"/>
  <c r="J43" i="5"/>
  <c r="T33" i="5"/>
  <c r="F43" i="5"/>
  <c r="T34" i="5"/>
  <c r="E43" i="5"/>
  <c r="T35" i="5"/>
  <c r="C43" i="5"/>
  <c r="T36" i="5"/>
  <c r="I43" i="5"/>
  <c r="T37" i="5"/>
  <c r="H43" i="5"/>
  <c r="T38" i="5"/>
  <c r="T39" i="5"/>
  <c r="S31" i="5"/>
  <c r="S32" i="5"/>
  <c r="S33" i="5"/>
  <c r="S34" i="5"/>
  <c r="S35" i="5"/>
  <c r="S36" i="5"/>
  <c r="S37" i="5"/>
  <c r="S38" i="5"/>
  <c r="S39" i="5"/>
  <c r="O38" i="5"/>
  <c r="S28" i="5"/>
  <c r="N41" i="4"/>
  <c r="O41" i="4"/>
  <c r="T44" i="4"/>
  <c r="O35" i="4"/>
  <c r="T45" i="4"/>
  <c r="O33" i="4"/>
  <c r="T46" i="4"/>
  <c r="O31" i="4"/>
  <c r="T47" i="4"/>
  <c r="O32" i="4"/>
  <c r="T48" i="4"/>
  <c r="O34" i="4"/>
  <c r="T49" i="4"/>
  <c r="T50" i="4"/>
  <c r="S44" i="4"/>
  <c r="S45" i="4"/>
  <c r="S46" i="4"/>
  <c r="S47" i="4"/>
  <c r="S48" i="4"/>
  <c r="S49" i="4"/>
  <c r="S50" i="4"/>
  <c r="B45" i="4"/>
  <c r="N45" i="4"/>
  <c r="S43" i="4"/>
  <c r="M43" i="4"/>
  <c r="T31" i="4"/>
  <c r="G43" i="4"/>
  <c r="T32" i="4"/>
  <c r="J43" i="4"/>
  <c r="T33" i="4"/>
  <c r="F43" i="4"/>
  <c r="T34" i="4"/>
  <c r="E43" i="4"/>
  <c r="T35" i="4"/>
  <c r="C43" i="4"/>
  <c r="T36" i="4"/>
  <c r="I43" i="4"/>
  <c r="T37" i="4"/>
  <c r="H43" i="4"/>
  <c r="T38" i="4"/>
  <c r="T39" i="4"/>
  <c r="S31" i="4"/>
  <c r="S32" i="4"/>
  <c r="S33" i="4"/>
  <c r="S34" i="4"/>
  <c r="S35" i="4"/>
  <c r="S36" i="4"/>
  <c r="S37" i="4"/>
  <c r="S38" i="4"/>
  <c r="S39" i="4"/>
  <c r="O38" i="4"/>
  <c r="S28" i="4"/>
  <c r="S31" i="3"/>
  <c r="S28" i="3"/>
  <c r="N41" i="3"/>
  <c r="O41" i="3"/>
  <c r="T44" i="3"/>
  <c r="O35" i="3"/>
  <c r="T45" i="3"/>
  <c r="O33" i="3"/>
  <c r="T46" i="3"/>
  <c r="O31" i="3"/>
  <c r="T47" i="3"/>
  <c r="O32" i="3"/>
  <c r="T48" i="3"/>
  <c r="O34" i="3"/>
  <c r="T49" i="3"/>
  <c r="T50" i="3"/>
  <c r="S44" i="3"/>
  <c r="S45" i="3"/>
  <c r="S46" i="3"/>
  <c r="S47" i="3"/>
  <c r="S48" i="3"/>
  <c r="S49" i="3"/>
  <c r="S50" i="3"/>
  <c r="B45" i="3"/>
  <c r="N45" i="3"/>
  <c r="S43" i="3"/>
  <c r="M43" i="3"/>
  <c r="T31" i="3"/>
  <c r="G43" i="3"/>
  <c r="T32" i="3"/>
  <c r="J43" i="3"/>
  <c r="F43" i="3"/>
  <c r="T34" i="3"/>
  <c r="E43" i="3"/>
  <c r="T35" i="3"/>
  <c r="C43" i="3"/>
  <c r="T36" i="3"/>
  <c r="I43" i="3"/>
  <c r="T37" i="3"/>
  <c r="H43" i="3"/>
  <c r="T38" i="3"/>
  <c r="T39" i="3"/>
  <c r="S32" i="3"/>
  <c r="S34" i="3"/>
  <c r="S35" i="3"/>
  <c r="S36" i="3"/>
  <c r="S37" i="3"/>
  <c r="S38" i="3"/>
  <c r="S39" i="3"/>
  <c r="O38" i="3"/>
  <c r="M45" i="1"/>
  <c r="M42" i="1"/>
  <c r="C42" i="1"/>
  <c r="D42" i="1"/>
  <c r="E42" i="1"/>
  <c r="F42" i="1"/>
  <c r="G42" i="1"/>
  <c r="H42" i="1"/>
  <c r="I42" i="1"/>
  <c r="J42" i="1"/>
  <c r="K42" i="1"/>
  <c r="L42" i="1"/>
  <c r="N42" i="1"/>
  <c r="M43" i="1"/>
  <c r="T31" i="1"/>
  <c r="S31" i="1"/>
  <c r="S4" i="1"/>
  <c r="M41" i="13"/>
  <c r="G41" i="13"/>
  <c r="F41" i="13"/>
  <c r="B41" i="13"/>
  <c r="I41" i="13"/>
  <c r="D43" i="13"/>
  <c r="K43" i="13"/>
  <c r="L43" i="13"/>
  <c r="N43" i="13"/>
  <c r="L41" i="13"/>
  <c r="K41" i="13"/>
  <c r="J41" i="13"/>
  <c r="H41" i="13"/>
  <c r="E41" i="13"/>
  <c r="D41" i="13"/>
  <c r="M41" i="12"/>
  <c r="G41" i="12"/>
  <c r="F41" i="12"/>
  <c r="B41" i="12"/>
  <c r="I41" i="12"/>
  <c r="D43" i="12"/>
  <c r="K43" i="12"/>
  <c r="L43" i="12"/>
  <c r="N43" i="12"/>
  <c r="L41" i="12"/>
  <c r="K41" i="12"/>
  <c r="J41" i="12"/>
  <c r="H41" i="12"/>
  <c r="E41" i="12"/>
  <c r="D41" i="12"/>
  <c r="M41" i="11"/>
  <c r="G41" i="11"/>
  <c r="F41" i="11"/>
  <c r="B41" i="11"/>
  <c r="I41" i="11"/>
  <c r="D43" i="11"/>
  <c r="K43" i="11"/>
  <c r="L43" i="11"/>
  <c r="N43" i="11"/>
  <c r="L41" i="11"/>
  <c r="K41" i="11"/>
  <c r="J41" i="11"/>
  <c r="H41" i="11"/>
  <c r="E41" i="11"/>
  <c r="D41" i="11"/>
  <c r="M41" i="10"/>
  <c r="G41" i="10"/>
  <c r="F41" i="10"/>
  <c r="B41" i="10"/>
  <c r="I41" i="10"/>
  <c r="D43" i="10"/>
  <c r="K43" i="10"/>
  <c r="L43" i="10"/>
  <c r="N43" i="10"/>
  <c r="L41" i="10"/>
  <c r="K41" i="10"/>
  <c r="J41" i="10"/>
  <c r="H41" i="10"/>
  <c r="E41" i="10"/>
  <c r="D41" i="10"/>
  <c r="M41" i="9"/>
  <c r="G41" i="9"/>
  <c r="F41" i="9"/>
  <c r="B41" i="9"/>
  <c r="I41" i="9"/>
  <c r="D43" i="9"/>
  <c r="K43" i="9"/>
  <c r="L43" i="9"/>
  <c r="N43" i="9"/>
  <c r="L41" i="9"/>
  <c r="K41" i="9"/>
  <c r="J41" i="9"/>
  <c r="H41" i="9"/>
  <c r="E41" i="9"/>
  <c r="D41" i="9"/>
  <c r="M41" i="8"/>
  <c r="G41" i="8"/>
  <c r="F41" i="8"/>
  <c r="B41" i="8"/>
  <c r="I41" i="8"/>
  <c r="D43" i="8"/>
  <c r="K43" i="8"/>
  <c r="L43" i="8"/>
  <c r="N43" i="8"/>
  <c r="L41" i="8"/>
  <c r="K41" i="8"/>
  <c r="J41" i="8"/>
  <c r="H41" i="8"/>
  <c r="E41" i="8"/>
  <c r="D41" i="8"/>
  <c r="M41" i="7"/>
  <c r="G41" i="7"/>
  <c r="F41" i="7"/>
  <c r="B41" i="7"/>
  <c r="I41" i="7"/>
  <c r="D43" i="7"/>
  <c r="K43" i="7"/>
  <c r="L43" i="7"/>
  <c r="N43" i="7"/>
  <c r="L41" i="7"/>
  <c r="K41" i="7"/>
  <c r="J41" i="7"/>
  <c r="H41" i="7"/>
  <c r="E41" i="7"/>
  <c r="D41" i="7"/>
  <c r="M41" i="5"/>
  <c r="G41" i="5"/>
  <c r="F41" i="5"/>
  <c r="B41" i="5"/>
  <c r="I41" i="5"/>
  <c r="D43" i="5"/>
  <c r="K43" i="5"/>
  <c r="L43" i="5"/>
  <c r="N43" i="5"/>
  <c r="L41" i="5"/>
  <c r="K41" i="5"/>
  <c r="J41" i="5"/>
  <c r="H41" i="5"/>
  <c r="E41" i="5"/>
  <c r="D41" i="5"/>
  <c r="M41" i="4"/>
  <c r="G41" i="4"/>
  <c r="F41" i="4"/>
  <c r="B41" i="4"/>
  <c r="I41" i="4"/>
  <c r="D43" i="4"/>
  <c r="K43" i="4"/>
  <c r="L43" i="4"/>
  <c r="N43" i="4"/>
  <c r="L41" i="4"/>
  <c r="K41" i="4"/>
  <c r="J41" i="4"/>
  <c r="H41" i="4"/>
  <c r="E41" i="4"/>
  <c r="D41" i="4"/>
  <c r="M41" i="3"/>
  <c r="G41" i="3"/>
  <c r="F41" i="3"/>
  <c r="B41" i="3"/>
  <c r="I41" i="3"/>
  <c r="K43" i="3"/>
  <c r="L43" i="3"/>
  <c r="N43" i="3"/>
  <c r="L41" i="3"/>
  <c r="K41" i="3"/>
  <c r="J41" i="3"/>
  <c r="H41" i="3"/>
  <c r="E41" i="3"/>
  <c r="D41" i="3"/>
  <c r="M41" i="1"/>
  <c r="G41" i="1"/>
  <c r="F41" i="1"/>
  <c r="B41" i="1"/>
  <c r="I41" i="1"/>
  <c r="N41" i="1"/>
  <c r="O41" i="1"/>
  <c r="T44" i="1"/>
  <c r="O35" i="1"/>
  <c r="T45" i="1"/>
  <c r="O33" i="1"/>
  <c r="T46" i="1"/>
  <c r="O31" i="1"/>
  <c r="T47" i="1"/>
  <c r="O32" i="1"/>
  <c r="T48" i="1"/>
  <c r="O34" i="1"/>
  <c r="T49" i="1"/>
  <c r="T50" i="1"/>
  <c r="S44" i="1"/>
  <c r="S45" i="1"/>
  <c r="S46" i="1"/>
  <c r="S47" i="1"/>
  <c r="S48" i="1"/>
  <c r="S49" i="1"/>
  <c r="S50" i="1"/>
  <c r="B45" i="1"/>
  <c r="N45" i="1"/>
  <c r="S43" i="1"/>
  <c r="C43" i="1"/>
  <c r="D43" i="1"/>
  <c r="E43" i="1"/>
  <c r="F43" i="1"/>
  <c r="G43" i="1"/>
  <c r="H43" i="1"/>
  <c r="I43" i="1"/>
  <c r="J43" i="1"/>
  <c r="K43" i="1"/>
  <c r="L43" i="1"/>
  <c r="N43" i="1"/>
  <c r="L41" i="1"/>
  <c r="K41" i="1"/>
  <c r="J41" i="1"/>
  <c r="H41" i="1"/>
  <c r="E41" i="1"/>
  <c r="D41" i="1"/>
  <c r="T32" i="1"/>
  <c r="T33" i="1"/>
  <c r="T34" i="1"/>
  <c r="T35" i="1"/>
  <c r="T36" i="1"/>
  <c r="T37" i="1"/>
  <c r="T38" i="1"/>
  <c r="T39" i="1"/>
  <c r="S32" i="1"/>
  <c r="S33" i="1"/>
  <c r="S34" i="1"/>
  <c r="S35" i="1"/>
  <c r="S36" i="1"/>
  <c r="S37" i="1"/>
  <c r="S38" i="1"/>
  <c r="S39" i="1"/>
  <c r="O38" i="1"/>
  <c r="S28" i="1"/>
  <c r="N28" i="13"/>
  <c r="O32" i="13"/>
  <c r="T48" i="13"/>
  <c r="T50" i="13"/>
  <c r="S48" i="13"/>
  <c r="S50" i="13"/>
  <c r="O38" i="13"/>
</calcChain>
</file>

<file path=xl/comments1.xml><?xml version="1.0" encoding="utf-8"?>
<comments xmlns="http://schemas.openxmlformats.org/spreadsheetml/2006/main">
  <authors>
    <author>wwwroot1</author>
    <author>Kaj</author>
  </authors>
  <commentList>
    <comment ref="A19" author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  <comment ref="C31" authorId="1">
      <text>
        <r>
          <rPr>
            <b/>
            <sz val="9"/>
            <color indexed="81"/>
            <rFont val="Calibri"/>
            <family val="2"/>
          </rPr>
          <t>Kaj:</t>
        </r>
        <r>
          <rPr>
            <sz val="9"/>
            <color indexed="81"/>
            <rFont val="Calibri"/>
            <family val="2"/>
          </rPr>
          <t xml:space="preserve">
Antagit fördelning olja/biodrivmedel 89/9%</t>
        </r>
      </text>
    </comment>
    <comment ref="F31" authorId="1">
      <text>
        <r>
          <rPr>
            <b/>
            <sz val="9"/>
            <color indexed="81"/>
            <rFont val="Calibri"/>
            <family val="2"/>
          </rPr>
          <t>Kaj:</t>
        </r>
        <r>
          <rPr>
            <sz val="9"/>
            <color indexed="81"/>
            <rFont val="Calibri"/>
            <family val="2"/>
          </rPr>
          <t xml:space="preserve">
Antagit fördelning olja/biodrivmedel 89/9%</t>
        </r>
      </text>
    </comment>
    <comment ref="B32" authorId="1">
      <text>
        <r>
          <rPr>
            <b/>
            <sz val="9"/>
            <color indexed="81"/>
            <rFont val="Calibri"/>
            <family val="2"/>
          </rPr>
          <t>Kaj:</t>
        </r>
        <r>
          <rPr>
            <sz val="9"/>
            <color indexed="81"/>
            <rFont val="Calibri"/>
            <family val="2"/>
          </rPr>
          <t xml:space="preserve">
Uppgifter om fjärrvärmeförsäljningen har korrigerats av Aneby Energi, Inger Nilsson.</t>
        </r>
      </text>
    </comment>
    <comment ref="C32" authorId="1">
      <text>
        <r>
          <rPr>
            <b/>
            <sz val="9"/>
            <color indexed="81"/>
            <rFont val="Calibri"/>
            <family val="2"/>
          </rPr>
          <t>Kaj:</t>
        </r>
        <r>
          <rPr>
            <sz val="9"/>
            <color indexed="81"/>
            <rFont val="Calibri"/>
            <family val="2"/>
          </rPr>
          <t xml:space="preserve">
Beräknat som resterande.</t>
        </r>
      </text>
    </comment>
    <comment ref="E32" authorId="1">
      <text>
        <r>
          <rPr>
            <b/>
            <sz val="9"/>
            <color indexed="81"/>
            <rFont val="Calibri"/>
            <family val="2"/>
          </rPr>
          <t>Kaj:</t>
        </r>
        <r>
          <rPr>
            <sz val="9"/>
            <color indexed="81"/>
            <rFont val="Calibri"/>
            <family val="2"/>
          </rPr>
          <t xml:space="preserve">
Beräknat som resterande.</t>
        </r>
      </text>
    </comment>
    <comment ref="F32" authorId="1">
      <text>
        <r>
          <rPr>
            <b/>
            <sz val="9"/>
            <color indexed="81"/>
            <rFont val="Calibri"/>
            <family val="2"/>
          </rPr>
          <t>Kaj:</t>
        </r>
        <r>
          <rPr>
            <sz val="9"/>
            <color indexed="81"/>
            <rFont val="Calibri"/>
            <family val="2"/>
          </rPr>
          <t xml:space="preserve">
Antagit som genomsnittskvot biodrivm./olja.</t>
        </r>
      </text>
    </comment>
  </commentList>
</comments>
</file>

<file path=xl/comments10.xml><?xml version="1.0" encoding="utf-8"?>
<comments xmlns="http://schemas.openxmlformats.org/spreadsheetml/2006/main">
  <authors>
    <author>Kaj</author>
    <author>Kaj Wågdahl</author>
  </authors>
  <commentList>
    <comment ref="B7" authorId="0">
      <text>
        <r>
          <rPr>
            <b/>
            <sz val="9"/>
            <color indexed="81"/>
            <rFont val="Calibri"/>
            <family val="2"/>
          </rPr>
          <t>Kaj:</t>
        </r>
        <r>
          <rPr>
            <sz val="9"/>
            <color indexed="81"/>
            <rFont val="Calibri"/>
            <family val="2"/>
          </rPr>
          <t xml:space="preserve">
Energiproduktion på kommunnivå fördelad efter installerad effekt.</t>
        </r>
      </text>
    </comment>
    <comment ref="G17" authorId="0">
      <text>
        <r>
          <rPr>
            <b/>
            <sz val="9"/>
            <color indexed="81"/>
            <rFont val="Calibri"/>
            <family val="2"/>
          </rPr>
          <t>Kaj:</t>
        </r>
        <r>
          <rPr>
            <sz val="9"/>
            <color indexed="81"/>
            <rFont val="Calibri"/>
            <family val="2"/>
          </rPr>
          <t xml:space="preserve">
Anders Käck, Tranås Energi.</t>
        </r>
      </text>
    </comment>
    <comment ref="E32" authorId="0">
      <text>
        <r>
          <rPr>
            <b/>
            <sz val="9"/>
            <color indexed="81"/>
            <rFont val="Calibri"/>
            <family val="2"/>
          </rPr>
          <t>Kaj:</t>
        </r>
        <r>
          <rPr>
            <sz val="9"/>
            <color indexed="81"/>
            <rFont val="Calibri"/>
            <family val="2"/>
          </rPr>
          <t xml:space="preserve">
Användningen av gasol och trädbränsle har fördelats lika.</t>
        </r>
      </text>
    </comment>
    <comment ref="G32" authorId="0">
      <text>
        <r>
          <rPr>
            <b/>
            <sz val="9"/>
            <color indexed="81"/>
            <rFont val="Calibri"/>
            <family val="2"/>
          </rPr>
          <t>Kaj:</t>
        </r>
        <r>
          <rPr>
            <sz val="9"/>
            <color indexed="81"/>
            <rFont val="Calibri"/>
            <family val="2"/>
          </rPr>
          <t xml:space="preserve">
Användningen av gasol och trädbränsle har fördelats lika.</t>
        </r>
      </text>
    </comment>
    <comment ref="N42" authorId="1">
      <text>
        <r>
          <rPr>
            <b/>
            <sz val="8"/>
            <color indexed="81"/>
            <rFont val="Tahoma"/>
          </rPr>
          <t>Kaj Wågdahl:</t>
        </r>
        <r>
          <rPr>
            <sz val="8"/>
            <color indexed="81"/>
            <rFont val="Tahoma"/>
          </rPr>
          <t xml:space="preserve">
Exklusive vattenkraft</t>
        </r>
      </text>
    </comment>
  </commentList>
</comments>
</file>

<file path=xl/comments11.xml><?xml version="1.0" encoding="utf-8"?>
<comments xmlns="http://schemas.openxmlformats.org/spreadsheetml/2006/main">
  <authors>
    <author>Kaj</author>
    <author>Kaj Wågdahl</author>
  </authors>
  <commentList>
    <comment ref="E32" authorId="0">
      <text>
        <r>
          <rPr>
            <sz val="11"/>
            <color rgb="FF000000"/>
            <rFont val="Calibri"/>
            <family val="2"/>
          </rPr>
          <t>Kaj:</t>
        </r>
        <r>
          <rPr>
            <sz val="9"/>
            <color indexed="81"/>
            <rFont val="Calibri"/>
            <family val="2"/>
          </rPr>
          <t xml:space="preserve">
Beräknat som resterande i länet. Stämmer med användningen hos Waggeryd cell.</t>
        </r>
      </text>
    </comment>
    <comment ref="G32" authorId="0">
      <text>
        <r>
          <rPr>
            <sz val="11"/>
            <color rgb="FF000000"/>
            <rFont val="Calibri"/>
            <family val="2"/>
          </rPr>
          <t>Kaj:</t>
        </r>
        <r>
          <rPr>
            <sz val="9"/>
            <color indexed="81"/>
            <rFont val="Calibri"/>
            <family val="2"/>
          </rPr>
          <t xml:space="preserve">
Beräknat som resterande.</t>
        </r>
      </text>
    </comment>
    <comment ref="N42" authorId="1">
      <text>
        <r>
          <rPr>
            <b/>
            <sz val="8"/>
            <color indexed="81"/>
            <rFont val="Tahoma"/>
          </rPr>
          <t>Kaj Wågdahl:</t>
        </r>
        <r>
          <rPr>
            <sz val="8"/>
            <color indexed="81"/>
            <rFont val="Tahoma"/>
          </rPr>
          <t xml:space="preserve">
Exklusive vattenkraft</t>
        </r>
      </text>
    </comment>
  </commentList>
</comments>
</file>

<file path=xl/comments12.xml><?xml version="1.0" encoding="utf-8"?>
<comments xmlns="http://schemas.openxmlformats.org/spreadsheetml/2006/main">
  <authors>
    <author>Kaj</author>
    <author>Kaj Wågdahl</author>
  </authors>
  <commentList>
    <comment ref="B7" authorId="0">
      <text>
        <r>
          <rPr>
            <b/>
            <sz val="9"/>
            <color indexed="81"/>
            <rFont val="Calibri"/>
            <family val="2"/>
          </rPr>
          <t>Kaj:</t>
        </r>
        <r>
          <rPr>
            <sz val="9"/>
            <color indexed="81"/>
            <rFont val="Calibri"/>
            <family val="2"/>
          </rPr>
          <t xml:space="preserve">
Källa: Vindkraftstatistik 2013.</t>
        </r>
      </text>
    </comment>
    <comment ref="D32" authorId="0">
      <text>
        <r>
          <rPr>
            <b/>
            <sz val="9"/>
            <color indexed="81"/>
            <rFont val="Calibri"/>
            <family val="2"/>
          </rPr>
          <t>Kaj:</t>
        </r>
        <r>
          <rPr>
            <sz val="9"/>
            <color indexed="81"/>
            <rFont val="Calibri"/>
            <family val="2"/>
          </rPr>
          <t xml:space="preserve">
Antaget värde.</t>
        </r>
      </text>
    </comment>
    <comment ref="E32" authorId="0">
      <text>
        <r>
          <rPr>
            <b/>
            <sz val="9"/>
            <color indexed="81"/>
            <rFont val="Calibri"/>
            <family val="2"/>
          </rPr>
          <t>Kaj:</t>
        </r>
        <r>
          <rPr>
            <sz val="9"/>
            <color indexed="81"/>
            <rFont val="Calibri"/>
            <family val="2"/>
          </rPr>
          <t xml:space="preserve">
Beräknat som resterande.</t>
        </r>
      </text>
    </comment>
    <comment ref="H32" authorId="0">
      <text>
        <r>
          <rPr>
            <b/>
            <sz val="9"/>
            <color indexed="81"/>
            <rFont val="Calibri"/>
            <family val="2"/>
          </rPr>
          <t>Kaj:</t>
        </r>
        <r>
          <rPr>
            <sz val="9"/>
            <color indexed="81"/>
            <rFont val="Calibri"/>
            <family val="2"/>
          </rPr>
          <t xml:space="preserve">
Antaget värde.</t>
        </r>
      </text>
    </comment>
    <comment ref="N42" authorId="1">
      <text>
        <r>
          <rPr>
            <b/>
            <sz val="8"/>
            <color indexed="81"/>
            <rFont val="Tahoma"/>
          </rPr>
          <t>Kaj Wågdahl:</t>
        </r>
        <r>
          <rPr>
            <sz val="8"/>
            <color indexed="81"/>
            <rFont val="Tahoma"/>
          </rPr>
          <t xml:space="preserve">
Exklusive vattenkraft</t>
        </r>
      </text>
    </comment>
  </commentList>
</comments>
</file>

<file path=xl/comments13.xml><?xml version="1.0" encoding="utf-8"?>
<comments xmlns="http://schemas.openxmlformats.org/spreadsheetml/2006/main">
  <authors>
    <author>Kaj</author>
    <author>Kaj Wågdahl</author>
  </authors>
  <commentList>
    <comment ref="B8" authorId="0">
      <text>
        <r>
          <rPr>
            <b/>
            <sz val="9"/>
            <color indexed="81"/>
            <rFont val="Calibri"/>
            <family val="2"/>
          </rPr>
          <t>Kaj:</t>
        </r>
        <r>
          <rPr>
            <sz val="9"/>
            <color indexed="81"/>
            <rFont val="Calibri"/>
            <family val="2"/>
          </rPr>
          <t xml:space="preserve">
Beräknad för att stämma med totalen på länsnivå med Mullsjö.</t>
        </r>
      </text>
    </comment>
    <comment ref="B18" authorId="0">
      <text>
        <r>
          <rPr>
            <b/>
            <sz val="9"/>
            <color indexed="81"/>
            <rFont val="Calibri"/>
            <family val="2"/>
          </rPr>
          <t>Kaj:</t>
        </r>
        <r>
          <rPr>
            <sz val="9"/>
            <color indexed="81"/>
            <rFont val="Calibri"/>
            <family val="2"/>
          </rPr>
          <t xml:space="preserve">
Uppgifter har kompletterats av Värnamo Energi, Stefan Petersson.</t>
        </r>
      </text>
    </comment>
    <comment ref="B32" authorId="0">
      <text>
        <r>
          <rPr>
            <b/>
            <sz val="9"/>
            <color indexed="81"/>
            <rFont val="Calibri"/>
            <family val="2"/>
          </rPr>
          <t>Kaj: K</t>
        </r>
        <r>
          <rPr>
            <sz val="9"/>
            <color indexed="81"/>
            <rFont val="Calibri"/>
            <family val="2"/>
          </rPr>
          <t>ompletterat av Värnamo Energi, Stefan Petersson.</t>
        </r>
      </text>
    </comment>
    <comment ref="G32" authorId="0">
      <text>
        <r>
          <rPr>
            <b/>
            <sz val="9"/>
            <color indexed="81"/>
            <rFont val="Calibri"/>
            <family val="2"/>
          </rPr>
          <t>Kaj:</t>
        </r>
        <r>
          <rPr>
            <sz val="9"/>
            <color indexed="81"/>
            <rFont val="Calibri"/>
            <family val="2"/>
          </rPr>
          <t xml:space="preserve">
Beräknat som resterande ur uppställningen för industrisektorn på länsnivå</t>
        </r>
      </text>
    </comment>
    <comment ref="N42" authorId="1">
      <text>
        <r>
          <rPr>
            <b/>
            <sz val="8"/>
            <color indexed="81"/>
            <rFont val="Tahoma"/>
          </rPr>
          <t>Kaj Wågdahl:</t>
        </r>
        <r>
          <rPr>
            <sz val="8"/>
            <color indexed="81"/>
            <rFont val="Tahoma"/>
          </rPr>
          <t xml:space="preserve">
Exklusive vattenkraft</t>
        </r>
      </text>
    </comment>
  </commentList>
</comments>
</file>

<file path=xl/comments2.xml><?xml version="1.0" encoding="utf-8"?>
<comments xmlns="http://schemas.openxmlformats.org/spreadsheetml/2006/main">
  <authors>
    <author>Kaj</author>
  </authors>
  <commentList>
    <comment ref="B17" authorId="0">
      <text>
        <r>
          <rPr>
            <b/>
            <sz val="9"/>
            <color indexed="81"/>
            <rFont val="Calibri"/>
            <family val="2"/>
          </rPr>
          <t>Kaj:</t>
        </r>
        <r>
          <rPr>
            <sz val="9"/>
            <color indexed="81"/>
            <rFont val="Calibri"/>
            <family val="2"/>
          </rPr>
          <t xml:space="preserve">
Uppgifter om fjärrvärmeproduktion från Stefan Strömberg, Eksjö Energi.</t>
        </r>
      </text>
    </comment>
    <comment ref="C17" authorId="0">
      <text>
        <r>
          <rPr>
            <sz val="11"/>
            <color rgb="FF000000"/>
            <rFont val="Calibri"/>
            <family val="2"/>
          </rPr>
          <t>Kaj:</t>
        </r>
        <r>
          <rPr>
            <sz val="9"/>
            <color indexed="81"/>
            <rFont val="Calibri"/>
            <family val="2"/>
          </rPr>
          <t xml:space="preserve">
Inklusive olja drift.</t>
        </r>
      </text>
    </comment>
    <comment ref="G17" authorId="0">
      <text>
        <r>
          <rPr>
            <b/>
            <sz val="9"/>
            <color indexed="81"/>
            <rFont val="Calibri"/>
            <family val="2"/>
          </rPr>
          <t>Kaj:</t>
        </r>
        <r>
          <rPr>
            <sz val="11"/>
            <color rgb="FF000000"/>
            <rFont val="Calibri"/>
            <family val="2"/>
          </rPr>
          <t xml:space="preserve">
Inklusive 1 GWh köpt värme producerad med flis.</t>
        </r>
      </text>
    </comment>
    <comment ref="E32" authorId="0">
      <text>
        <r>
          <rPr>
            <b/>
            <sz val="9"/>
            <color indexed="81"/>
            <rFont val="Calibri"/>
            <family val="2"/>
          </rPr>
          <t>Kaj:</t>
        </r>
        <r>
          <rPr>
            <sz val="9"/>
            <color indexed="81"/>
            <rFont val="Calibri"/>
            <family val="2"/>
          </rPr>
          <t xml:space="preserve">
Antagit samma värde som 2008, efter genomgång av miljörapporter.</t>
        </r>
      </text>
    </comment>
    <comment ref="G32" authorId="0">
      <text>
        <r>
          <rPr>
            <sz val="11"/>
            <color rgb="FF000000"/>
            <rFont val="Calibri"/>
            <family val="2"/>
          </rPr>
          <t>Kaj:</t>
        </r>
        <r>
          <rPr>
            <sz val="9"/>
            <color indexed="81"/>
            <rFont val="Calibri"/>
            <family val="2"/>
          </rPr>
          <t xml:space="preserve">
Beräknat som resterande.</t>
        </r>
      </text>
    </comment>
  </commentList>
</comments>
</file>

<file path=xl/comments3.xml><?xml version="1.0" encoding="utf-8"?>
<comments xmlns="http://schemas.openxmlformats.org/spreadsheetml/2006/main">
  <authors>
    <author>Kaj</author>
  </authors>
  <commentList>
    <comment ref="B7" authorId="0">
      <text>
        <r>
          <rPr>
            <b/>
            <sz val="9"/>
            <color indexed="81"/>
            <rFont val="Calibri"/>
            <family val="2"/>
          </rPr>
          <t>Kaj:</t>
        </r>
        <r>
          <rPr>
            <sz val="9"/>
            <color indexed="81"/>
            <rFont val="Calibri"/>
            <family val="2"/>
          </rPr>
          <t xml:space="preserve">
Beräknat utifrån installerad effekt.</t>
        </r>
      </text>
    </comment>
    <comment ref="B8" authorId="0">
      <text>
        <r>
          <rPr>
            <b/>
            <sz val="9"/>
            <color indexed="81"/>
            <rFont val="Calibri"/>
            <family val="2"/>
          </rPr>
          <t>Kaj:</t>
        </r>
        <r>
          <rPr>
            <sz val="9"/>
            <color indexed="81"/>
            <rFont val="Calibri"/>
            <family val="2"/>
          </rPr>
          <t xml:space="preserve">
Beräknat som resterande inom kolumnen.</t>
        </r>
      </text>
    </comment>
    <comment ref="C18" authorId="0">
      <text>
        <r>
          <rPr>
            <b/>
            <sz val="9"/>
            <color indexed="81"/>
            <rFont val="Calibri"/>
            <family val="2"/>
          </rPr>
          <t>Kaj:</t>
        </r>
        <r>
          <rPr>
            <sz val="9"/>
            <color indexed="81"/>
            <rFont val="Calibri"/>
            <family val="2"/>
          </rPr>
          <t xml:space="preserve">
Uppgifter om fjärrvärmeproduktion från Fjärrvärmekollen.</t>
        </r>
      </text>
    </comment>
  </commentList>
</comments>
</file>

<file path=xl/comments4.xml><?xml version="1.0" encoding="utf-8"?>
<comments xmlns="http://schemas.openxmlformats.org/spreadsheetml/2006/main">
  <authors>
    <author>Kaj</author>
  </authors>
  <commentList>
    <comment ref="E32" authorId="0">
      <text>
        <r>
          <rPr>
            <b/>
            <sz val="9"/>
            <color indexed="81"/>
            <rFont val="Calibri"/>
            <family val="2"/>
          </rPr>
          <t>Kaj:</t>
        </r>
        <r>
          <rPr>
            <sz val="9"/>
            <color indexed="81"/>
            <rFont val="Calibri"/>
            <family val="2"/>
          </rPr>
          <t xml:space="preserve">
Beräknat som resterande.</t>
        </r>
      </text>
    </comment>
    <comment ref="G32" authorId="0">
      <text>
        <r>
          <rPr>
            <b/>
            <sz val="9"/>
            <color indexed="81"/>
            <rFont val="Calibri"/>
            <family val="2"/>
          </rPr>
          <t>Kaj:</t>
        </r>
        <r>
          <rPr>
            <sz val="9"/>
            <color indexed="81"/>
            <rFont val="Calibri"/>
            <family val="2"/>
          </rPr>
          <t xml:space="preserve">
Antagit samma nivå som 2009.</t>
        </r>
      </text>
    </comment>
  </commentList>
</comments>
</file>

<file path=xl/comments5.xml><?xml version="1.0" encoding="utf-8"?>
<comments xmlns="http://schemas.openxmlformats.org/spreadsheetml/2006/main">
  <authors>
    <author>Kaj</author>
    <author>Kaj Wågdahl</author>
  </authors>
  <commentList>
    <comment ref="C32" authorId="0">
      <text>
        <r>
          <rPr>
            <b/>
            <sz val="9"/>
            <color indexed="81"/>
            <rFont val="Calibri"/>
            <family val="2"/>
          </rPr>
          <t>Kaj:</t>
        </r>
        <r>
          <rPr>
            <sz val="9"/>
            <color indexed="81"/>
            <rFont val="Calibri"/>
            <family val="2"/>
          </rPr>
          <t xml:space="preserve">
Beräknat som resterande.</t>
        </r>
      </text>
    </comment>
    <comment ref="E32" authorId="0">
      <text>
        <r>
          <rPr>
            <b/>
            <sz val="9"/>
            <color indexed="81"/>
            <rFont val="Calibri"/>
            <family val="2"/>
          </rPr>
          <t>Kaj:</t>
        </r>
        <r>
          <rPr>
            <sz val="9"/>
            <color indexed="81"/>
            <rFont val="Calibri"/>
            <family val="2"/>
          </rPr>
          <t xml:space="preserve">
Beräknat som resterande.</t>
        </r>
      </text>
    </comment>
    <comment ref="G32" authorId="0">
      <text>
        <r>
          <rPr>
            <b/>
            <sz val="9"/>
            <color indexed="81"/>
            <rFont val="Calibri"/>
            <family val="2"/>
          </rPr>
          <t>Kaj:</t>
        </r>
        <r>
          <rPr>
            <sz val="9"/>
            <color indexed="81"/>
            <rFont val="Calibri"/>
            <family val="2"/>
          </rPr>
          <t xml:space="preserve">
Antagande baserat på tidigare år.</t>
        </r>
      </text>
    </comment>
    <comment ref="C36" authorId="0">
      <text>
        <r>
          <rPr>
            <b/>
            <sz val="9"/>
            <color indexed="81"/>
            <rFont val="Calibri"/>
            <family val="2"/>
          </rPr>
          <t>Kaj:</t>
        </r>
        <r>
          <rPr>
            <sz val="9"/>
            <color indexed="81"/>
            <rFont val="Calibri"/>
            <family val="2"/>
          </rPr>
          <t xml:space="preserve">
Antagit något mindre än 2011.</t>
        </r>
      </text>
    </comment>
    <comment ref="G36" authorId="0">
      <text>
        <r>
          <rPr>
            <b/>
            <sz val="9"/>
            <color indexed="81"/>
            <rFont val="Calibri"/>
            <family val="2"/>
          </rPr>
          <t>Kaj:</t>
        </r>
        <r>
          <rPr>
            <sz val="9"/>
            <color indexed="81"/>
            <rFont val="Calibri"/>
            <family val="2"/>
          </rPr>
          <t xml:space="preserve">
Beräknat som resterande.</t>
        </r>
      </text>
    </comment>
    <comment ref="N42" authorId="1">
      <text>
        <r>
          <rPr>
            <b/>
            <sz val="8"/>
            <color indexed="81"/>
            <rFont val="Tahoma"/>
          </rPr>
          <t>Kaj Wågdahl:</t>
        </r>
        <r>
          <rPr>
            <sz val="8"/>
            <color indexed="81"/>
            <rFont val="Tahoma"/>
          </rPr>
          <t xml:space="preserve">
Exklusive vattenkraft</t>
        </r>
      </text>
    </comment>
  </commentList>
</comments>
</file>

<file path=xl/comments6.xml><?xml version="1.0" encoding="utf-8"?>
<comments xmlns="http://schemas.openxmlformats.org/spreadsheetml/2006/main">
  <authors>
    <author>Kaj</author>
    <author>Kaj Wågdahl</author>
  </authors>
  <commentList>
    <comment ref="C17" authorId="0">
      <text>
        <r>
          <rPr>
            <b/>
            <sz val="9"/>
            <color indexed="81"/>
            <rFont val="Calibri"/>
            <family val="2"/>
          </rPr>
          <t>Kaj:</t>
        </r>
        <r>
          <rPr>
            <sz val="9"/>
            <color indexed="81"/>
            <rFont val="Calibri"/>
            <family val="2"/>
          </rPr>
          <t xml:space="preserve">
Bränsle till ångproduktion tillagt.</t>
        </r>
      </text>
    </comment>
    <comment ref="G17" authorId="0">
      <text>
        <r>
          <rPr>
            <b/>
            <sz val="9"/>
            <color indexed="81"/>
            <rFont val="Calibri"/>
            <family val="2"/>
          </rPr>
          <t>Kaj:</t>
        </r>
        <r>
          <rPr>
            <sz val="9"/>
            <color indexed="81"/>
            <rFont val="Calibri"/>
            <family val="2"/>
          </rPr>
          <t xml:space="preserve">
Bränsle till ångproduktion tillagt, samt omfördelat mellan trädbränsle och avfall enligt uppgifter Jönköping Energi.</t>
        </r>
      </text>
    </comment>
    <comment ref="K17" authorId="0">
      <text>
        <r>
          <rPr>
            <b/>
            <sz val="9"/>
            <color indexed="81"/>
            <rFont val="Calibri"/>
            <family val="2"/>
          </rPr>
          <t>Kaj:</t>
        </r>
        <r>
          <rPr>
            <sz val="9"/>
            <color indexed="81"/>
            <rFont val="Calibri"/>
            <family val="2"/>
          </rPr>
          <t xml:space="preserve">
Bränsle till ångproduktion tillagt, samt omfördelat mellan trädbränsle och avfall enligt uppgifter Jönköping Energi.</t>
        </r>
      </text>
    </comment>
    <comment ref="M17" authorId="0">
      <text>
        <r>
          <rPr>
            <sz val="11"/>
            <color rgb="FF000000"/>
            <rFont val="Calibri"/>
            <family val="2"/>
          </rPr>
          <t>Kaj:</t>
        </r>
        <r>
          <rPr>
            <sz val="9"/>
            <color indexed="81"/>
            <rFont val="Calibri"/>
            <family val="2"/>
          </rPr>
          <t xml:space="preserve">
El till värmepumpar.</t>
        </r>
      </text>
    </comment>
    <comment ref="B18" authorId="0">
      <text>
        <r>
          <rPr>
            <b/>
            <sz val="9"/>
            <color indexed="81"/>
            <rFont val="Calibri"/>
            <family val="2"/>
          </rPr>
          <t>Kaj:</t>
        </r>
        <r>
          <rPr>
            <sz val="9"/>
            <color indexed="81"/>
            <rFont val="Calibri"/>
            <family val="2"/>
          </rPr>
          <t xml:space="preserve">
Fjärrvärme i Gränna, Stensholm och Axamo tillagt.</t>
        </r>
      </text>
    </comment>
    <comment ref="C18" authorId="0">
      <text>
        <r>
          <rPr>
            <b/>
            <sz val="9"/>
            <color indexed="81"/>
            <rFont val="Calibri"/>
            <family val="2"/>
          </rPr>
          <t>Kaj:</t>
        </r>
        <r>
          <rPr>
            <sz val="9"/>
            <color indexed="81"/>
            <rFont val="Calibri"/>
            <family val="2"/>
          </rPr>
          <t xml:space="preserve">
Fjärrvärme i Gränna, Stensholm och Axamo tillagt.</t>
        </r>
      </text>
    </comment>
    <comment ref="G18" authorId="0">
      <text>
        <r>
          <rPr>
            <b/>
            <sz val="9"/>
            <color indexed="81"/>
            <rFont val="Calibri"/>
            <family val="2"/>
          </rPr>
          <t>Kaj:</t>
        </r>
        <r>
          <rPr>
            <sz val="9"/>
            <color indexed="81"/>
            <rFont val="Calibri"/>
            <family val="2"/>
          </rPr>
          <t xml:space="preserve">
Fjärrvärme i Gränna, Stensholm och Axamo tillagt.</t>
        </r>
      </text>
    </comment>
    <comment ref="B20" authorId="0">
      <text>
        <r>
          <rPr>
            <sz val="11"/>
            <color rgb="FF000000"/>
            <rFont val="Calibri"/>
            <family val="2"/>
          </rPr>
          <t>Kaj:</t>
        </r>
        <r>
          <rPr>
            <sz val="9"/>
            <color indexed="81"/>
            <rFont val="Calibri"/>
            <family val="2"/>
          </rPr>
          <t xml:space="preserve">
Produktion i värmepumpar redovisas under kvv.</t>
        </r>
      </text>
    </comment>
    <comment ref="B33" authorId="0">
      <text>
        <r>
          <rPr>
            <b/>
            <sz val="9"/>
            <color indexed="81"/>
            <rFont val="Calibri"/>
            <family val="2"/>
          </rPr>
          <t>Kaj:</t>
        </r>
        <r>
          <rPr>
            <sz val="9"/>
            <color indexed="81"/>
            <rFont val="Calibri"/>
            <family val="2"/>
          </rPr>
          <t xml:space="preserve">
Fjärrvärme i Gränna, Stensholm och Axamo tillagt.</t>
        </r>
      </text>
    </comment>
    <comment ref="E34" authorId="0">
      <text>
        <r>
          <rPr>
            <sz val="11"/>
            <color rgb="FF000000"/>
            <rFont val="Calibri"/>
            <family val="2"/>
          </rPr>
          <t>Kaj:</t>
        </r>
        <r>
          <rPr>
            <sz val="11"/>
            <color rgb="FF000000"/>
            <rFont val="Calibri"/>
            <family val="2"/>
          </rPr>
          <t xml:space="preserve">
Uppgift Anna Hörberg Jönköping Energi.</t>
        </r>
      </text>
    </comment>
    <comment ref="H34" authorId="0">
      <text>
        <r>
          <rPr>
            <sz val="11"/>
            <color rgb="FF000000"/>
            <rFont val="Calibri"/>
            <family val="2"/>
          </rPr>
          <t>Kaj:</t>
        </r>
        <r>
          <rPr>
            <sz val="11"/>
            <color rgb="FF000000"/>
            <rFont val="Calibri"/>
            <family val="2"/>
          </rPr>
          <t xml:space="preserve">
Uppgift Anna Hörberg Jönköping Energi.</t>
        </r>
      </text>
    </comment>
    <comment ref="B36" authorId="0">
      <text>
        <r>
          <rPr>
            <b/>
            <sz val="9"/>
            <color indexed="81"/>
            <rFont val="Calibri"/>
            <family val="2"/>
          </rPr>
          <t>Kaj:</t>
        </r>
        <r>
          <rPr>
            <sz val="9"/>
            <color indexed="81"/>
            <rFont val="Calibri"/>
            <family val="2"/>
          </rPr>
          <t xml:space="preserve">
Fjärrvärme i Gränna, Stensholm och Axamo tillagt.</t>
        </r>
      </text>
    </comment>
    <comment ref="N42" authorId="1">
      <text>
        <r>
          <rPr>
            <b/>
            <sz val="8"/>
            <color indexed="81"/>
            <rFont val="Tahoma"/>
          </rPr>
          <t>Kaj Wågdahl:</t>
        </r>
        <r>
          <rPr>
            <sz val="8"/>
            <color indexed="81"/>
            <rFont val="Tahoma"/>
          </rPr>
          <t xml:space="preserve">
Exklusive vattenkraft</t>
        </r>
      </text>
    </comment>
  </commentList>
</comments>
</file>

<file path=xl/comments7.xml><?xml version="1.0" encoding="utf-8"?>
<comments xmlns="http://schemas.openxmlformats.org/spreadsheetml/2006/main">
  <authors>
    <author>Kaj</author>
    <author>Kaj Wågdahl</author>
  </authors>
  <commentList>
    <comment ref="B8" authorId="0">
      <text>
        <r>
          <rPr>
            <b/>
            <sz val="9"/>
            <color indexed="81"/>
            <rFont val="Calibri"/>
            <family val="2"/>
          </rPr>
          <t>Kaj:</t>
        </r>
        <r>
          <rPr>
            <sz val="9"/>
            <color indexed="81"/>
            <rFont val="Calibri"/>
            <family val="2"/>
          </rPr>
          <t xml:space="preserve">
Beräknad för att stämma med totalen på länsnivå med Värnamo.</t>
        </r>
      </text>
    </comment>
    <comment ref="C32" authorId="0">
      <text>
        <r>
          <rPr>
            <b/>
            <sz val="9"/>
            <color indexed="81"/>
            <rFont val="Calibri"/>
            <family val="2"/>
          </rPr>
          <t>Kaj:</t>
        </r>
        <r>
          <rPr>
            <sz val="9"/>
            <color indexed="81"/>
            <rFont val="Calibri"/>
            <family val="2"/>
          </rPr>
          <t xml:space="preserve">
Antagit olja/gasol 70/30% som 2011.</t>
        </r>
      </text>
    </comment>
    <comment ref="E32" authorId="0">
      <text>
        <r>
          <rPr>
            <b/>
            <sz val="9"/>
            <color indexed="81"/>
            <rFont val="Calibri"/>
            <family val="2"/>
          </rPr>
          <t>Kaj:</t>
        </r>
        <r>
          <rPr>
            <sz val="9"/>
            <color indexed="81"/>
            <rFont val="Calibri"/>
            <family val="2"/>
          </rPr>
          <t xml:space="preserve">
Antagit olja/gasol 70/30% som 2011.</t>
        </r>
      </text>
    </comment>
    <comment ref="N42" authorId="1">
      <text>
        <r>
          <rPr>
            <b/>
            <sz val="8"/>
            <color indexed="81"/>
            <rFont val="Tahoma"/>
          </rPr>
          <t>Kaj Wågdahl:</t>
        </r>
        <r>
          <rPr>
            <sz val="8"/>
            <color indexed="81"/>
            <rFont val="Tahoma"/>
          </rPr>
          <t xml:space="preserve">
Exklusive vattenkraft</t>
        </r>
      </text>
    </comment>
  </commentList>
</comments>
</file>

<file path=xl/comments8.xml><?xml version="1.0" encoding="utf-8"?>
<comments xmlns="http://schemas.openxmlformats.org/spreadsheetml/2006/main">
  <authors>
    <author>Kaj</author>
    <author>Kaj Wågdahl</author>
  </authors>
  <commentList>
    <comment ref="B6" authorId="0">
      <text>
        <r>
          <rPr>
            <b/>
            <sz val="9"/>
            <color indexed="81"/>
            <rFont val="Calibri"/>
            <family val="2"/>
          </rPr>
          <t>Kaj:</t>
        </r>
        <r>
          <rPr>
            <sz val="9"/>
            <color indexed="81"/>
            <rFont val="Calibri"/>
            <family val="2"/>
          </rPr>
          <t xml:space="preserve">
Justerat för el drift KVV.</t>
        </r>
      </text>
    </comment>
    <comment ref="B17" authorId="0">
      <text>
        <r>
          <rPr>
            <b/>
            <sz val="9"/>
            <color indexed="81"/>
            <rFont val="Calibri"/>
            <family val="2"/>
          </rPr>
          <t>Kaj:</t>
        </r>
        <r>
          <rPr>
            <sz val="9"/>
            <color indexed="81"/>
            <rFont val="Calibri"/>
            <family val="2"/>
          </rPr>
          <t xml:space="preserve">
Uppgifter om fjärrvärme från Gustav Westesson, Nässjö Affärsverk.</t>
        </r>
      </text>
    </comment>
    <comment ref="B32" authorId="0">
      <text>
        <r>
          <rPr>
            <b/>
            <sz val="9"/>
            <color indexed="81"/>
            <rFont val="Calibri"/>
            <family val="2"/>
          </rPr>
          <t>Kaj:</t>
        </r>
        <r>
          <rPr>
            <sz val="9"/>
            <color indexed="81"/>
            <rFont val="Calibri"/>
            <family val="2"/>
          </rPr>
          <t xml:space="preserve">
Uppgifter om fjärrvärmeanvändning från Gustav Westesson, Nässjö Affärsverk.</t>
        </r>
      </text>
    </comment>
    <comment ref="N42" authorId="1">
      <text>
        <r>
          <rPr>
            <b/>
            <sz val="8"/>
            <color indexed="81"/>
            <rFont val="Tahoma"/>
          </rPr>
          <t>Kaj Wågdahl:</t>
        </r>
        <r>
          <rPr>
            <sz val="8"/>
            <color indexed="81"/>
            <rFont val="Tahoma"/>
          </rPr>
          <t xml:space="preserve">
Exklusive vattenkraft</t>
        </r>
      </text>
    </comment>
  </commentList>
</comments>
</file>

<file path=xl/comments9.xml><?xml version="1.0" encoding="utf-8"?>
<comments xmlns="http://schemas.openxmlformats.org/spreadsheetml/2006/main">
  <authors>
    <author>Kaj</author>
    <author>Kaj Wågdahl</author>
  </authors>
  <commentList>
    <comment ref="B18" authorId="0">
      <text>
        <r>
          <rPr>
            <sz val="11"/>
            <color rgb="FF000000"/>
            <rFont val="Calibri"/>
            <family val="2"/>
          </rPr>
          <t>Kaj:</t>
        </r>
        <r>
          <rPr>
            <sz val="11"/>
            <color rgb="FF000000"/>
            <rFont val="Calibri"/>
            <family val="2"/>
          </rPr>
          <t xml:space="preserve">
Produktion i Rörvik tillagt.</t>
        </r>
      </text>
    </comment>
    <comment ref="G18" authorId="0">
      <text>
        <r>
          <rPr>
            <sz val="11"/>
            <color rgb="FF000000"/>
            <rFont val="Calibri"/>
            <family val="2"/>
          </rPr>
          <t>Kaj:</t>
        </r>
        <r>
          <rPr>
            <sz val="11"/>
            <color rgb="FF000000"/>
            <rFont val="Calibri"/>
            <family val="2"/>
          </rPr>
          <t xml:space="preserve">
Produktion i Rörvik tillagt.</t>
        </r>
      </text>
    </comment>
    <comment ref="E32" authorId="0">
      <text>
        <r>
          <rPr>
            <b/>
            <sz val="9"/>
            <color indexed="81"/>
            <rFont val="Calibri"/>
            <family val="2"/>
          </rPr>
          <t>Kaj:</t>
        </r>
        <r>
          <rPr>
            <sz val="9"/>
            <color indexed="81"/>
            <rFont val="Calibri"/>
            <family val="2"/>
          </rPr>
          <t xml:space="preserve">
Användningen av gasol och trädbränsle har fördelats lika.</t>
        </r>
      </text>
    </comment>
    <comment ref="G32" authorId="0">
      <text>
        <r>
          <rPr>
            <b/>
            <sz val="9"/>
            <color indexed="81"/>
            <rFont val="Calibri"/>
            <family val="2"/>
          </rPr>
          <t>Kaj:</t>
        </r>
        <r>
          <rPr>
            <sz val="9"/>
            <color indexed="81"/>
            <rFont val="Calibri"/>
            <family val="2"/>
          </rPr>
          <t xml:space="preserve">
Användningen av gasol och trädbränsle har fördelats lika.</t>
        </r>
      </text>
    </comment>
    <comment ref="B33" authorId="0">
      <text>
        <r>
          <rPr>
            <b/>
            <sz val="9"/>
            <color indexed="81"/>
            <rFont val="Calibri"/>
            <family val="2"/>
          </rPr>
          <t>Kaj:</t>
        </r>
        <r>
          <rPr>
            <sz val="9"/>
            <color indexed="81"/>
            <rFont val="Calibri"/>
            <family val="2"/>
          </rPr>
          <t xml:space="preserve">
Fjärrvärme i Rörvik tillagd.</t>
        </r>
      </text>
    </comment>
    <comment ref="N42" authorId="1">
      <text>
        <r>
          <rPr>
            <b/>
            <sz val="8"/>
            <color indexed="81"/>
            <rFont val="Tahoma"/>
          </rPr>
          <t>Kaj Wågdahl:</t>
        </r>
        <r>
          <rPr>
            <sz val="8"/>
            <color indexed="81"/>
            <rFont val="Tahoma"/>
          </rPr>
          <t xml:space="preserve">
Exklusive vattenkraft</t>
        </r>
      </text>
    </comment>
  </commentList>
</comments>
</file>

<file path=xl/sharedStrings.xml><?xml version="1.0" encoding="utf-8"?>
<sst xmlns="http://schemas.openxmlformats.org/spreadsheetml/2006/main" count="1346" uniqueCount="97">
  <si>
    <t>Elproduktion och bränsleanvändning (MWh) efter tid, region, produktionssätt och bränsletyp</t>
  </si>
  <si>
    <t>elproduktion</t>
  </si>
  <si>
    <t>summa produktionssätt</t>
  </si>
  <si>
    <t>0604 Aneby</t>
  </si>
  <si>
    <t>kraftvärmeverk + industriellt mottryck</t>
  </si>
  <si>
    <t>övrig värmekraft (kärnkraft, kondenskraft o.dyl.)</t>
  </si>
  <si>
    <t>vattenkraft</t>
  </si>
  <si>
    <t>summa bränsletyp</t>
  </si>
  <si>
    <t>Fjärrvärmeproduktion och bränsleanvändning (MWh) efter tid, region, produktionssätt och bränsletyp</t>
  </si>
  <si>
    <t>fjärrvärmeproduktion</t>
  </si>
  <si>
    <t>kraftvärmeverk</t>
  </si>
  <si>
    <t>fristående värmeverk</t>
  </si>
  <si>
    <t>elpannor (1)</t>
  </si>
  <si>
    <t>värmepumpar (2)</t>
  </si>
  <si>
    <t>spillvärme</t>
  </si>
  <si>
    <t>rökgaskondens</t>
  </si>
  <si>
    <t>Slutanvändning (MWh) efter tid, region, förbrukarkategori och bränsletyp</t>
  </si>
  <si>
    <t>fjärrvärme</t>
  </si>
  <si>
    <t>summa förbrukarkategori</t>
  </si>
  <si>
    <t>slutanv. jordbruk,skogsbruk,fiske</t>
  </si>
  <si>
    <t>slutanv. industri, byggverks.</t>
  </si>
  <si>
    <t>slutanv. offentlig verksamhet</t>
  </si>
  <si>
    <t>slutanv. transporter</t>
  </si>
  <si>
    <t>slutanv. övriga tjänster</t>
  </si>
  <si>
    <t>slutanv. småhus</t>
  </si>
  <si>
    <t>slutanv. flerbostadshus</t>
  </si>
  <si>
    <t>slutanv. fritidshus</t>
  </si>
  <si>
    <t>Distributionsförluster</t>
  </si>
  <si>
    <t>Senaste uppdatering:</t>
  </si>
  <si>
    <t>20130612 09:30</t>
  </si>
  <si>
    <t>0686 Eksjö</t>
  </si>
  <si>
    <t>0662 Gislaved</t>
  </si>
  <si>
    <t>0617 Gnosjö</t>
  </si>
  <si>
    <t>0643 Habo</t>
  </si>
  <si>
    <t>0680 Jönköping</t>
  </si>
  <si>
    <t>0642 Mullsjö</t>
  </si>
  <si>
    <t>0682 Nässjö</t>
  </si>
  <si>
    <t>0684 Sävsjö</t>
  </si>
  <si>
    <t>0687 Tranås</t>
  </si>
  <si>
    <t>0665 Vaggeryd</t>
  </si>
  <si>
    <t>Gasol</t>
  </si>
  <si>
    <t>0685 Vetlanda</t>
  </si>
  <si>
    <t>0683 Värnamo</t>
  </si>
  <si>
    <t>Olja</t>
  </si>
  <si>
    <t>Kol och koks</t>
  </si>
  <si>
    <t>Bioolja</t>
  </si>
  <si>
    <t>Träbränsle</t>
  </si>
  <si>
    <t>Biogas</t>
  </si>
  <si>
    <t>Spillvärme</t>
  </si>
  <si>
    <t>Torv</t>
  </si>
  <si>
    <t>Avfall</t>
  </si>
  <si>
    <t>Övrigt</t>
  </si>
  <si>
    <t>El</t>
  </si>
  <si>
    <t>Biodrivmedel</t>
  </si>
  <si>
    <t>Avlutar</t>
  </si>
  <si>
    <t>Ånga+kyla</t>
  </si>
  <si>
    <t>Summa produktionssätt</t>
  </si>
  <si>
    <t>Summa förbrukarkategori</t>
  </si>
  <si>
    <t>Elproduktion</t>
  </si>
  <si>
    <t>Fjärrvärmeproduktion</t>
  </si>
  <si>
    <t>Fjärrvärme</t>
  </si>
  <si>
    <t>Ånga</t>
  </si>
  <si>
    <t>Gasol/naturgas</t>
  </si>
  <si>
    <t>Total energitillörsel</t>
  </si>
  <si>
    <t>GWh</t>
  </si>
  <si>
    <t>Procent</t>
  </si>
  <si>
    <t>Jord, skog</t>
  </si>
  <si>
    <t>industri</t>
  </si>
  <si>
    <t>offentligt</t>
  </si>
  <si>
    <t>transporter</t>
  </si>
  <si>
    <t>övriga tjänster</t>
  </si>
  <si>
    <t>Oljeprodukter</t>
  </si>
  <si>
    <t>Etanol</t>
  </si>
  <si>
    <t>Slutanvändning hushåll</t>
  </si>
  <si>
    <t>hushåll</t>
  </si>
  <si>
    <t>Total energitillförsel</t>
  </si>
  <si>
    <t>Andel av total tillförsel i procent</t>
  </si>
  <si>
    <t>Hushåll</t>
  </si>
  <si>
    <t>Distributionsförluster el och fjärrvärme</t>
  </si>
  <si>
    <t>Övriga tjänster</t>
  </si>
  <si>
    <t>Offentlig verks</t>
  </si>
  <si>
    <t>Industri</t>
  </si>
  <si>
    <t>Transporter</t>
  </si>
  <si>
    <t>Total slutlig anv.</t>
  </si>
  <si>
    <t>Gasol/Naturgas</t>
  </si>
  <si>
    <t>Vindkraft</t>
  </si>
  <si>
    <t>Bortkylt KVV</t>
  </si>
  <si>
    <t>Naturgas</t>
  </si>
  <si>
    <t>RT-flis</t>
  </si>
  <si>
    <t>Naturgas/Gasol</t>
  </si>
  <si>
    <t>Kol</t>
  </si>
  <si>
    <t>Jönköpings län</t>
  </si>
  <si>
    <t>Biobränsle</t>
  </si>
  <si>
    <t>vindkraft</t>
  </si>
  <si>
    <t>Gummi</t>
  </si>
  <si>
    <t>Plastrejekt</t>
  </si>
  <si>
    <t>Kol/koks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</si>
</sst>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0.0%"/>
    <numFmt numFmtId="166" formatCode="0.0"/>
    <numFmt numFmtId="167" formatCode="#,##0.000"/>
  </numFmts>
  <fonts count="25" x14ac:knownFonts="1">
    <font>
      <sz val="11"/>
      <color rgb="FF000000"/>
      <name val="Calibri"/>
      <family val="2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14"/>
      <color rgb="FF000000"/>
      <name val="Calibri"/>
    </font>
    <font>
      <sz val="8"/>
      <color rgb="FF000000"/>
      <name val="Tahoma"/>
      <family val="2"/>
    </font>
    <font>
      <b/>
      <sz val="14"/>
      <color rgb="FF000000"/>
      <name val="Calibri"/>
      <family val="2"/>
    </font>
    <font>
      <b/>
      <sz val="11"/>
      <color rgb="FF000000"/>
      <name val="Calibri"/>
      <family val="2"/>
    </font>
    <font>
      <i/>
      <sz val="11"/>
      <color rgb="FF000000"/>
      <name val="Calibri"/>
    </font>
    <font>
      <b/>
      <sz val="9"/>
      <color indexed="81"/>
      <name val="Calibri"/>
      <family val="2"/>
    </font>
    <font>
      <sz val="9"/>
      <color indexed="81"/>
      <name val="Calibri"/>
      <family val="2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  <font>
      <sz val="12"/>
      <color indexed="8"/>
      <name val="Calibri"/>
      <family val="2"/>
    </font>
    <font>
      <sz val="12"/>
      <color rgb="FF000000"/>
      <name val="Calibri"/>
      <family val="2"/>
    </font>
    <font>
      <i/>
      <sz val="12"/>
      <color indexed="8"/>
      <name val="Calibri"/>
    </font>
    <font>
      <b/>
      <sz val="12"/>
      <color indexed="8"/>
      <name val="Calibri"/>
      <family val="2"/>
    </font>
    <font>
      <b/>
      <sz val="8"/>
      <color indexed="81"/>
      <name val="Tahoma"/>
    </font>
    <font>
      <sz val="8"/>
      <color indexed="81"/>
      <name val="Tahoma"/>
    </font>
    <font>
      <sz val="12"/>
      <color rgb="FF9C0006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Arial"/>
    </font>
    <font>
      <sz val="12"/>
      <color theme="1"/>
      <name val="Arial"/>
    </font>
    <font>
      <b/>
      <sz val="12"/>
      <color theme="1"/>
      <name val="Arial"/>
    </font>
    <font>
      <b/>
      <sz val="11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C7CE"/>
      </patternFill>
    </fill>
  </fills>
  <borders count="1">
    <border>
      <left/>
      <right/>
      <top/>
      <bottom/>
      <diagonal/>
    </border>
  </borders>
  <cellStyleXfs count="437">
    <xf numFmtId="0" fontId="0" fillId="0" borderId="0" applyNumberFormat="0" applyBorder="0" applyAlignment="0"/>
    <xf numFmtId="9" fontId="2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8" fillId="3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2" fillId="0" borderId="0" applyNumberFormat="0" applyBorder="0" applyAlignment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0" fontId="20" fillId="0" borderId="0"/>
    <xf numFmtId="9" fontId="12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85">
    <xf numFmtId="0" fontId="0" fillId="0" borderId="0" xfId="0"/>
    <xf numFmtId="0" fontId="3" fillId="0" borderId="0" xfId="0" applyFont="1" applyFill="1" applyProtection="1"/>
    <xf numFmtId="0" fontId="0" fillId="0" borderId="0" xfId="0" applyFill="1" applyProtection="1"/>
    <xf numFmtId="0" fontId="0" fillId="0" borderId="0" xfId="0" applyFont="1" applyFill="1" applyProtection="1"/>
    <xf numFmtId="9" fontId="0" fillId="0" borderId="0" xfId="1" applyFont="1" applyFill="1" applyProtection="1"/>
    <xf numFmtId="0" fontId="0" fillId="0" borderId="0" xfId="0" applyAlignment="1">
      <alignment horizontal="right"/>
    </xf>
    <xf numFmtId="0" fontId="5" fillId="0" borderId="0" xfId="0" applyFont="1" applyFill="1" applyProtection="1"/>
    <xf numFmtId="0" fontId="6" fillId="0" borderId="0" xfId="0" applyFont="1" applyFill="1" applyProtection="1"/>
    <xf numFmtId="3" fontId="0" fillId="0" borderId="0" xfId="0" applyNumberFormat="1"/>
    <xf numFmtId="164" fontId="0" fillId="0" borderId="0" xfId="0" applyNumberFormat="1"/>
    <xf numFmtId="165" fontId="12" fillId="0" borderId="0" xfId="0" applyNumberFormat="1" applyFont="1"/>
    <xf numFmtId="4" fontId="0" fillId="0" borderId="0" xfId="0" applyNumberFormat="1"/>
    <xf numFmtId="165" fontId="0" fillId="0" borderId="0" xfId="0" applyNumberFormat="1"/>
    <xf numFmtId="10" fontId="0" fillId="0" borderId="0" xfId="0" applyNumberFormat="1"/>
    <xf numFmtId="0" fontId="13" fillId="0" borderId="0" xfId="0" applyFont="1"/>
    <xf numFmtId="165" fontId="13" fillId="0" borderId="0" xfId="0" applyNumberFormat="1" applyFont="1"/>
    <xf numFmtId="0" fontId="14" fillId="0" borderId="0" xfId="0" applyFont="1"/>
    <xf numFmtId="3" fontId="14" fillId="0" borderId="0" xfId="0" applyNumberFormat="1" applyFont="1"/>
    <xf numFmtId="3" fontId="12" fillId="0" borderId="0" xfId="0" applyNumberFormat="1" applyFont="1"/>
    <xf numFmtId="3" fontId="12" fillId="2" borderId="0" xfId="0" applyNumberFormat="1" applyFont="1" applyFill="1"/>
    <xf numFmtId="3" fontId="15" fillId="2" borderId="0" xfId="0" applyNumberFormat="1" applyFont="1" applyFill="1"/>
    <xf numFmtId="166" fontId="0" fillId="0" borderId="0" xfId="0" applyNumberFormat="1"/>
    <xf numFmtId="2" fontId="0" fillId="0" borderId="0" xfId="0" applyNumberFormat="1"/>
    <xf numFmtId="3" fontId="0" fillId="2" borderId="0" xfId="0" applyNumberFormat="1" applyFill="1"/>
    <xf numFmtId="167" fontId="0" fillId="0" borderId="0" xfId="0" applyNumberFormat="1"/>
    <xf numFmtId="3" fontId="0" fillId="0" borderId="0" xfId="0" applyNumberFormat="1" applyAlignment="1">
      <alignment horizontal="right"/>
    </xf>
    <xf numFmtId="1" fontId="0" fillId="0" borderId="0" xfId="0" applyNumberFormat="1"/>
    <xf numFmtId="165" fontId="12" fillId="0" borderId="0" xfId="1" applyNumberFormat="1" applyFont="1"/>
    <xf numFmtId="165" fontId="0" fillId="0" borderId="0" xfId="1" applyNumberFormat="1" applyFont="1"/>
    <xf numFmtId="3" fontId="15" fillId="0" borderId="0" xfId="0" applyNumberFormat="1" applyFont="1"/>
    <xf numFmtId="9" fontId="15" fillId="0" borderId="0" xfId="1" applyFont="1"/>
    <xf numFmtId="9" fontId="15" fillId="0" borderId="0" xfId="1" applyNumberFormat="1" applyFont="1"/>
    <xf numFmtId="9" fontId="0" fillId="0" borderId="0" xfId="1" applyFont="1"/>
    <xf numFmtId="0" fontId="6" fillId="0" borderId="0" xfId="0" applyFont="1"/>
    <xf numFmtId="9" fontId="0" fillId="0" borderId="0" xfId="1" applyNumberFormat="1" applyFont="1"/>
    <xf numFmtId="1" fontId="7" fillId="0" borderId="0" xfId="0" applyNumberFormat="1" applyFont="1"/>
    <xf numFmtId="10" fontId="12" fillId="0" borderId="0" xfId="0" applyNumberFormat="1" applyFont="1"/>
    <xf numFmtId="3" fontId="0" fillId="0" borderId="0" xfId="0" applyNumberFormat="1" applyFill="1" applyProtection="1"/>
    <xf numFmtId="3" fontId="7" fillId="0" borderId="0" xfId="0" applyNumberFormat="1" applyFont="1" applyFill="1" applyProtection="1"/>
    <xf numFmtId="3" fontId="13" fillId="0" borderId="0" xfId="0" applyNumberFormat="1" applyFont="1"/>
    <xf numFmtId="0" fontId="18" fillId="3" borderId="0" xfId="172" applyProtection="1"/>
    <xf numFmtId="3" fontId="0" fillId="0" borderId="0" xfId="0" applyNumberFormat="1" applyFont="1" applyFill="1" applyProtection="1"/>
    <xf numFmtId="3" fontId="0" fillId="0" borderId="0" xfId="0" applyNumberFormat="1" applyFont="1"/>
    <xf numFmtId="0" fontId="7" fillId="0" borderId="0" xfId="0" applyFont="1" applyFill="1" applyProtection="1"/>
    <xf numFmtId="0" fontId="2" fillId="0" borderId="0" xfId="409"/>
    <xf numFmtId="165" fontId="2" fillId="0" borderId="0" xfId="409" applyNumberFormat="1"/>
    <xf numFmtId="0" fontId="2" fillId="0" borderId="0" xfId="409" applyFill="1" applyProtection="1"/>
    <xf numFmtId="3" fontId="2" fillId="0" borderId="0" xfId="409" applyNumberFormat="1"/>
    <xf numFmtId="0" fontId="1" fillId="0" borderId="0" xfId="419"/>
    <xf numFmtId="3" fontId="1" fillId="0" borderId="0" xfId="419" applyNumberFormat="1"/>
    <xf numFmtId="0" fontId="19" fillId="0" borderId="0" xfId="419" applyFont="1"/>
    <xf numFmtId="0" fontId="13" fillId="0" borderId="0" xfId="409" applyFont="1"/>
    <xf numFmtId="164" fontId="2" fillId="0" borderId="0" xfId="409" applyNumberFormat="1"/>
    <xf numFmtId="4" fontId="2" fillId="0" borderId="0" xfId="409" applyNumberFormat="1"/>
    <xf numFmtId="10" fontId="2" fillId="0" borderId="0" xfId="409" applyNumberFormat="1"/>
    <xf numFmtId="165" fontId="12" fillId="0" borderId="0" xfId="409" applyNumberFormat="1" applyFont="1"/>
    <xf numFmtId="165" fontId="13" fillId="0" borderId="0" xfId="409" applyNumberFormat="1" applyFont="1"/>
    <xf numFmtId="0" fontId="14" fillId="0" borderId="0" xfId="409" applyFont="1"/>
    <xf numFmtId="3" fontId="14" fillId="0" borderId="0" xfId="409" applyNumberFormat="1" applyFont="1"/>
    <xf numFmtId="166" fontId="2" fillId="0" borderId="0" xfId="409" applyNumberFormat="1"/>
    <xf numFmtId="3" fontId="12" fillId="0" borderId="0" xfId="409" applyNumberFormat="1" applyFont="1"/>
    <xf numFmtId="3" fontId="12" fillId="2" borderId="0" xfId="409" applyNumberFormat="1" applyFont="1" applyFill="1"/>
    <xf numFmtId="3" fontId="15" fillId="2" borderId="0" xfId="409" applyNumberFormat="1" applyFont="1" applyFill="1"/>
    <xf numFmtId="2" fontId="2" fillId="0" borderId="0" xfId="409" applyNumberFormat="1"/>
    <xf numFmtId="3" fontId="2" fillId="2" borderId="0" xfId="409" applyNumberFormat="1" applyFill="1"/>
    <xf numFmtId="9" fontId="0" fillId="0" borderId="0" xfId="436" applyFont="1"/>
    <xf numFmtId="0" fontId="21" fillId="0" borderId="0" xfId="419" applyFont="1"/>
    <xf numFmtId="3" fontId="21" fillId="0" borderId="0" xfId="419" applyNumberFormat="1" applyFont="1"/>
    <xf numFmtId="1" fontId="21" fillId="0" borderId="0" xfId="409" applyNumberFormat="1" applyFont="1"/>
    <xf numFmtId="0" fontId="22" fillId="0" borderId="0" xfId="419" applyFont="1"/>
    <xf numFmtId="3" fontId="23" fillId="0" borderId="0" xfId="419" applyNumberFormat="1" applyFont="1"/>
    <xf numFmtId="3" fontId="24" fillId="0" borderId="0" xfId="419" applyNumberFormat="1" applyFont="1"/>
    <xf numFmtId="167" fontId="0" fillId="0" borderId="0" xfId="0" applyNumberFormat="1" applyFill="1"/>
    <xf numFmtId="3" fontId="0" fillId="0" borderId="0" xfId="0" applyNumberFormat="1" applyFill="1"/>
    <xf numFmtId="4" fontId="0" fillId="0" borderId="0" xfId="0" applyNumberFormat="1" applyFill="1"/>
    <xf numFmtId="0" fontId="0" fillId="0" borderId="0" xfId="0" applyFill="1"/>
    <xf numFmtId="9" fontId="0" fillId="0" borderId="0" xfId="1" applyFont="1" applyFill="1"/>
    <xf numFmtId="165" fontId="0" fillId="0" borderId="0" xfId="1" applyNumberFormat="1" applyFont="1" applyFill="1"/>
    <xf numFmtId="1" fontId="0" fillId="0" borderId="0" xfId="0" applyNumberFormat="1" applyFill="1"/>
    <xf numFmtId="165" fontId="12" fillId="0" borderId="0" xfId="1" applyNumberFormat="1" applyFont="1" applyFill="1"/>
    <xf numFmtId="165" fontId="0" fillId="0" borderId="0" xfId="0" applyNumberFormat="1" applyFill="1"/>
    <xf numFmtId="3" fontId="12" fillId="0" borderId="0" xfId="0" applyNumberFormat="1" applyFont="1" applyFill="1"/>
    <xf numFmtId="0" fontId="0" fillId="0" borderId="0" xfId="0" applyFill="1" applyAlignment="1">
      <alignment horizontal="right"/>
    </xf>
    <xf numFmtId="3" fontId="15" fillId="0" borderId="0" xfId="0" applyNumberFormat="1" applyFont="1" applyFill="1"/>
    <xf numFmtId="9" fontId="15" fillId="0" borderId="0" xfId="1" applyNumberFormat="1" applyFont="1" applyFill="1"/>
  </cellXfs>
  <cellStyles count="437">
    <cellStyle name="Bad" xfId="172" builtinId="27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Followed Hyperlink" xfId="338" builtinId="9" hidden="1"/>
    <cellStyle name="Followed Hyperlink" xfId="340" builtinId="9" hidden="1"/>
    <cellStyle name="Followed Hyperlink" xfId="342" builtinId="9" hidden="1"/>
    <cellStyle name="Followed Hyperlink" xfId="344" builtinId="9" hidden="1"/>
    <cellStyle name="Followed Hyperlink" xfId="346" builtinId="9" hidden="1"/>
    <cellStyle name="Followed Hyperlink" xfId="348" builtinId="9" hidden="1"/>
    <cellStyle name="Followed Hyperlink" xfId="350" builtinId="9" hidden="1"/>
    <cellStyle name="Followed Hyperlink" xfId="352" builtinId="9" hidden="1"/>
    <cellStyle name="Followed Hyperlink" xfId="354" builtinId="9" hidden="1"/>
    <cellStyle name="Followed Hyperlink" xfId="356" builtinId="9" hidden="1"/>
    <cellStyle name="Followed Hyperlink" xfId="358" builtinId="9" hidden="1"/>
    <cellStyle name="Followed Hyperlink" xfId="360" builtinId="9" hidden="1"/>
    <cellStyle name="Followed Hyperlink" xfId="362" builtinId="9" hidden="1"/>
    <cellStyle name="Followed Hyperlink" xfId="364" builtinId="9" hidden="1"/>
    <cellStyle name="Followed Hyperlink" xfId="366" builtinId="9" hidden="1"/>
    <cellStyle name="Followed Hyperlink" xfId="368" builtinId="9" hidden="1"/>
    <cellStyle name="Followed Hyperlink" xfId="370" builtinId="9" hidden="1"/>
    <cellStyle name="Followed Hyperlink" xfId="372" builtinId="9" hidden="1"/>
    <cellStyle name="Followed Hyperlink" xfId="374" builtinId="9" hidden="1"/>
    <cellStyle name="Followed Hyperlink" xfId="376" builtinId="9" hidden="1"/>
    <cellStyle name="Followed Hyperlink" xfId="378" builtinId="9" hidden="1"/>
    <cellStyle name="Followed Hyperlink" xfId="380" builtinId="9" hidden="1"/>
    <cellStyle name="Followed Hyperlink" xfId="382" builtinId="9" hidden="1"/>
    <cellStyle name="Followed Hyperlink" xfId="384" builtinId="9" hidden="1"/>
    <cellStyle name="Followed Hyperlink" xfId="386" builtinId="9" hidden="1"/>
    <cellStyle name="Followed Hyperlink" xfId="388" builtinId="9" hidden="1"/>
    <cellStyle name="Followed Hyperlink" xfId="390" builtinId="9" hidden="1"/>
    <cellStyle name="Followed Hyperlink" xfId="392" builtinId="9" hidden="1"/>
    <cellStyle name="Followed Hyperlink" xfId="394" builtinId="9" hidden="1"/>
    <cellStyle name="Followed Hyperlink" xfId="396" builtinId="9" hidden="1"/>
    <cellStyle name="Followed Hyperlink" xfId="398" builtinId="9" hidden="1"/>
    <cellStyle name="Followed Hyperlink" xfId="400" builtinId="9" hidden="1"/>
    <cellStyle name="Followed Hyperlink" xfId="402" builtinId="9" hidden="1"/>
    <cellStyle name="Followed Hyperlink" xfId="404" builtinId="9" hidden="1"/>
    <cellStyle name="Followed Hyperlink" xfId="406" builtinId="9" hidden="1"/>
    <cellStyle name="Followed Hyperlink" xfId="408" builtinId="9" hidden="1"/>
    <cellStyle name="Followed Hyperlink" xfId="411" builtinId="9" hidden="1"/>
    <cellStyle name="Followed Hyperlink" xfId="413" builtinId="9" hidden="1"/>
    <cellStyle name="Followed Hyperlink" xfId="415" builtinId="9" hidden="1"/>
    <cellStyle name="Followed Hyperlink" xfId="417" builtinId="9" hidden="1"/>
    <cellStyle name="Followed Hyperlink" xfId="423" builtinId="9" hidden="1"/>
    <cellStyle name="Followed Hyperlink" xfId="425" builtinId="9" hidden="1"/>
    <cellStyle name="Followed Hyperlink" xfId="427" builtinId="9" hidden="1"/>
    <cellStyle name="Followed Hyperlink" xfId="429" builtinId="9" hidden="1"/>
    <cellStyle name="Followed Hyperlink" xfId="431" builtinId="9" hidden="1"/>
    <cellStyle name="Followed Hyperlink" xfId="433" builtinId="9" hidden="1"/>
    <cellStyle name="Followed Hyperlink" xfId="435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57" builtinId="8" hidden="1"/>
    <cellStyle name="Hyperlink" xfId="359" builtinId="8" hidden="1"/>
    <cellStyle name="Hyperlink" xfId="361" builtinId="8" hidden="1"/>
    <cellStyle name="Hyperlink" xfId="363" builtinId="8" hidden="1"/>
    <cellStyle name="Hyperlink" xfId="365" builtinId="8" hidden="1"/>
    <cellStyle name="Hyperlink" xfId="367" builtinId="8" hidden="1"/>
    <cellStyle name="Hyperlink" xfId="369" builtinId="8" hidden="1"/>
    <cellStyle name="Hyperlink" xfId="371" builtinId="8" hidden="1"/>
    <cellStyle name="Hyperlink" xfId="373" builtinId="8" hidden="1"/>
    <cellStyle name="Hyperlink" xfId="375" builtinId="8" hidden="1"/>
    <cellStyle name="Hyperlink" xfId="377" builtinId="8" hidden="1"/>
    <cellStyle name="Hyperlink" xfId="379" builtinId="8" hidden="1"/>
    <cellStyle name="Hyperlink" xfId="381" builtinId="8" hidden="1"/>
    <cellStyle name="Hyperlink" xfId="383" builtinId="8" hidden="1"/>
    <cellStyle name="Hyperlink" xfId="385" builtinId="8" hidden="1"/>
    <cellStyle name="Hyperlink" xfId="387" builtinId="8" hidden="1"/>
    <cellStyle name="Hyperlink" xfId="389" builtinId="8" hidden="1"/>
    <cellStyle name="Hyperlink" xfId="391" builtinId="8" hidden="1"/>
    <cellStyle name="Hyperlink" xfId="393" builtinId="8" hidden="1"/>
    <cellStyle name="Hyperlink" xfId="395" builtinId="8" hidden="1"/>
    <cellStyle name="Hyperlink" xfId="397" builtinId="8" hidden="1"/>
    <cellStyle name="Hyperlink" xfId="399" builtinId="8" hidden="1"/>
    <cellStyle name="Hyperlink" xfId="401" builtinId="8" hidden="1"/>
    <cellStyle name="Hyperlink" xfId="403" builtinId="8" hidden="1"/>
    <cellStyle name="Hyperlink" xfId="405" builtinId="8" hidden="1"/>
    <cellStyle name="Hyperlink" xfId="407" builtinId="8" hidden="1"/>
    <cellStyle name="Hyperlink" xfId="410" builtinId="8" hidden="1"/>
    <cellStyle name="Hyperlink" xfId="412" builtinId="8" hidden="1"/>
    <cellStyle name="Hyperlink" xfId="414" builtinId="8" hidden="1"/>
    <cellStyle name="Hyperlink" xfId="416" builtinId="8" hidden="1"/>
    <cellStyle name="Hyperlink" xfId="422" builtinId="8" hidden="1"/>
    <cellStyle name="Hyperlink" xfId="424" builtinId="8" hidden="1"/>
    <cellStyle name="Hyperlink" xfId="426" builtinId="8" hidden="1"/>
    <cellStyle name="Hyperlink" xfId="428" builtinId="8" hidden="1"/>
    <cellStyle name="Hyperlink" xfId="430" builtinId="8" hidden="1"/>
    <cellStyle name="Hyperlink" xfId="432" builtinId="8" hidden="1"/>
    <cellStyle name="Hyperlink" xfId="434" builtinId="8" hidden="1"/>
    <cellStyle name="Normal" xfId="0" builtinId="0"/>
    <cellStyle name="Normal 2" xfId="409"/>
    <cellStyle name="Normal 3" xfId="419"/>
    <cellStyle name="Normal 5" xfId="420"/>
    <cellStyle name="Percent" xfId="1" builtinId="5"/>
    <cellStyle name="Percent 2" xfId="418"/>
    <cellStyle name="Percent 3" xfId="421"/>
    <cellStyle name="Percent 4" xfId="436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6" Type="http://schemas.openxmlformats.org/officeDocument/2006/relationships/styles" Target="styles.xml"/><Relationship Id="rId2" Type="http://schemas.openxmlformats.org/officeDocument/2006/relationships/worksheet" Target="worksheets/sheet2.xml"/><Relationship Id="rId20" Type="http://schemas.openxmlformats.org/officeDocument/2006/relationships/customXml" Target="../customXml/item2.xml"/><Relationship Id="rId11" Type="http://schemas.openxmlformats.org/officeDocument/2006/relationships/worksheet" Target="worksheets/sheet1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14" Type="http://schemas.openxmlformats.org/officeDocument/2006/relationships/worksheet" Target="worksheets/sheet1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9.vml"/><Relationship Id="rId2" Type="http://schemas.openxmlformats.org/officeDocument/2006/relationships/comments" Target="../comments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0.vml"/><Relationship Id="rId2" Type="http://schemas.openxmlformats.org/officeDocument/2006/relationships/comments" Target="../comments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1.vml"/><Relationship Id="rId2" Type="http://schemas.openxmlformats.org/officeDocument/2006/relationships/comments" Target="../comments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2.vml"/><Relationship Id="rId2" Type="http://schemas.openxmlformats.org/officeDocument/2006/relationships/comments" Target="../comments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3.vml"/><Relationship Id="rId2" Type="http://schemas.openxmlformats.org/officeDocument/2006/relationships/comments" Target="../comments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Relationship Id="rId2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3.vml"/><Relationship Id="rId2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4.vml"/><Relationship Id="rId2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5.vml"/><Relationship Id="rId2" Type="http://schemas.openxmlformats.org/officeDocument/2006/relationships/comments" Target="../comments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6.vml"/><Relationship Id="rId2" Type="http://schemas.openxmlformats.org/officeDocument/2006/relationships/comments" Target="../comments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7.vml"/><Relationship Id="rId2" Type="http://schemas.openxmlformats.org/officeDocument/2006/relationships/comments" Target="../comments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8.vml"/><Relationship Id="rId2" Type="http://schemas.openxmlformats.org/officeDocument/2006/relationships/comments" Target="../comments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9"/>
  <sheetViews>
    <sheetView tabSelected="1" zoomScale="64" zoomScaleNormal="64" zoomScalePageLayoutView="64" workbookViewId="0">
      <selection activeCell="A4" sqref="A4"/>
    </sheetView>
  </sheetViews>
  <sheetFormatPr baseColWidth="10" defaultColWidth="10.83203125" defaultRowHeight="15" x14ac:dyDescent="0"/>
  <cols>
    <col min="1" max="1" width="20.33203125" style="48" customWidth="1"/>
    <col min="2" max="2" width="10.83203125" style="48"/>
    <col min="3" max="3" width="11.6640625" style="48" bestFit="1" customWidth="1"/>
    <col min="4" max="6" width="10.83203125" style="48"/>
    <col min="7" max="7" width="12.5" style="48" bestFit="1" customWidth="1"/>
    <col min="8" max="12" width="10.83203125" style="48"/>
    <col min="13" max="13" width="12" style="48" customWidth="1"/>
    <col min="14" max="14" width="27.5" style="48" bestFit="1" customWidth="1"/>
    <col min="15" max="18" width="10.83203125" style="48"/>
    <col min="19" max="19" width="11.83203125" style="48" customWidth="1"/>
    <col min="20" max="16384" width="10.83203125" style="48"/>
  </cols>
  <sheetData>
    <row r="1" spans="1:14">
      <c r="A1" s="50" t="s">
        <v>0</v>
      </c>
    </row>
    <row r="2" spans="1:14">
      <c r="A2" s="50" t="s">
        <v>91</v>
      </c>
    </row>
    <row r="3" spans="1:14">
      <c r="A3" s="48">
        <v>2013</v>
      </c>
      <c r="B3" s="48" t="s">
        <v>58</v>
      </c>
      <c r="C3" s="48" t="s">
        <v>43</v>
      </c>
      <c r="D3" s="48" t="s">
        <v>44</v>
      </c>
      <c r="E3" s="48" t="s">
        <v>62</v>
      </c>
      <c r="F3" s="48" t="s">
        <v>54</v>
      </c>
      <c r="G3" s="48" t="s">
        <v>92</v>
      </c>
      <c r="H3" s="48" t="s">
        <v>47</v>
      </c>
      <c r="I3" s="48" t="s">
        <v>54</v>
      </c>
      <c r="J3" s="48" t="s">
        <v>49</v>
      </c>
      <c r="K3" s="48" t="s">
        <v>50</v>
      </c>
      <c r="L3" s="48" t="s">
        <v>51</v>
      </c>
      <c r="M3" s="48" t="s">
        <v>52</v>
      </c>
      <c r="N3" s="48" t="s">
        <v>56</v>
      </c>
    </row>
    <row r="6" spans="1:14">
      <c r="A6" s="48" t="s">
        <v>4</v>
      </c>
      <c r="B6" s="49">
        <v>179921</v>
      </c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>
        <v>0</v>
      </c>
    </row>
    <row r="7" spans="1:14">
      <c r="A7" s="48" t="s">
        <v>5</v>
      </c>
      <c r="B7" s="49">
        <v>0</v>
      </c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>
        <f>SUM(C7:M7)</f>
        <v>0</v>
      </c>
    </row>
    <row r="8" spans="1:14">
      <c r="A8" s="48" t="s">
        <v>6</v>
      </c>
      <c r="B8" s="49">
        <v>530419</v>
      </c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>
        <v>0</v>
      </c>
    </row>
    <row r="9" spans="1:14">
      <c r="A9" s="48" t="s">
        <v>93</v>
      </c>
      <c r="B9" s="49">
        <v>86542</v>
      </c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>
        <v>0</v>
      </c>
    </row>
    <row r="10" spans="1:14">
      <c r="A10" s="48" t="s">
        <v>7</v>
      </c>
      <c r="B10" s="49">
        <f>SUM(B6:B9)</f>
        <v>796882</v>
      </c>
      <c r="C10" s="49">
        <f t="shared" ref="C10:N10" si="0">SUM(C6:C9)</f>
        <v>0</v>
      </c>
      <c r="D10" s="49">
        <f t="shared" si="0"/>
        <v>0</v>
      </c>
      <c r="E10" s="49">
        <f t="shared" si="0"/>
        <v>0</v>
      </c>
      <c r="F10" s="49">
        <f t="shared" si="0"/>
        <v>0</v>
      </c>
      <c r="G10" s="49">
        <f t="shared" si="0"/>
        <v>0</v>
      </c>
      <c r="H10" s="49">
        <f t="shared" si="0"/>
        <v>0</v>
      </c>
      <c r="I10" s="49">
        <f t="shared" si="0"/>
        <v>0</v>
      </c>
      <c r="J10" s="49">
        <f t="shared" si="0"/>
        <v>0</v>
      </c>
      <c r="K10" s="49">
        <f t="shared" si="0"/>
        <v>0</v>
      </c>
      <c r="L10" s="49">
        <f t="shared" si="0"/>
        <v>0</v>
      </c>
      <c r="M10" s="49">
        <f t="shared" si="0"/>
        <v>0</v>
      </c>
      <c r="N10" s="49">
        <f t="shared" si="0"/>
        <v>0</v>
      </c>
    </row>
    <row r="11" spans="1:14"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</row>
    <row r="12" spans="1:14"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</row>
    <row r="13" spans="1:14">
      <c r="A13" s="50" t="s">
        <v>8</v>
      </c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</row>
    <row r="14" spans="1:14">
      <c r="B14" s="49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</row>
    <row r="15" spans="1:14">
      <c r="B15" s="49" t="s">
        <v>59</v>
      </c>
      <c r="C15" s="49" t="s">
        <v>43</v>
      </c>
      <c r="D15" s="49" t="s">
        <v>44</v>
      </c>
      <c r="E15" s="49" t="s">
        <v>62</v>
      </c>
      <c r="F15" s="49" t="s">
        <v>45</v>
      </c>
      <c r="G15" s="49" t="s">
        <v>92</v>
      </c>
      <c r="H15" s="49" t="s">
        <v>47</v>
      </c>
      <c r="I15" s="49" t="s">
        <v>54</v>
      </c>
      <c r="J15" s="49" t="s">
        <v>49</v>
      </c>
      <c r="K15" s="49" t="s">
        <v>50</v>
      </c>
      <c r="L15" s="49" t="s">
        <v>94</v>
      </c>
      <c r="M15" s="49" t="s">
        <v>52</v>
      </c>
      <c r="N15" s="49" t="s">
        <v>56</v>
      </c>
    </row>
    <row r="16" spans="1:14">
      <c r="B16" s="49"/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</row>
    <row r="17" spans="1:20">
      <c r="A17" s="48" t="s">
        <v>10</v>
      </c>
      <c r="B17" s="49">
        <v>1183888</v>
      </c>
      <c r="C17" s="49">
        <v>70842</v>
      </c>
      <c r="D17" s="49">
        <v>0</v>
      </c>
      <c r="E17" s="49">
        <v>0</v>
      </c>
      <c r="F17" s="49">
        <v>0</v>
      </c>
      <c r="G17" s="49">
        <v>556576</v>
      </c>
      <c r="H17" s="49">
        <v>995</v>
      </c>
      <c r="I17" s="49">
        <v>0</v>
      </c>
      <c r="J17" s="49">
        <v>135100</v>
      </c>
      <c r="K17" s="49">
        <v>647366</v>
      </c>
      <c r="L17" s="49">
        <v>0</v>
      </c>
      <c r="M17" s="49">
        <v>25099</v>
      </c>
      <c r="N17" s="49">
        <f>SUM(C17:M17)</f>
        <v>1435978</v>
      </c>
    </row>
    <row r="18" spans="1:20">
      <c r="A18" s="48" t="s">
        <v>11</v>
      </c>
      <c r="B18" s="49">
        <v>677546</v>
      </c>
      <c r="C18" s="49">
        <v>44115</v>
      </c>
      <c r="D18" s="49">
        <v>1500</v>
      </c>
      <c r="E18" s="49">
        <v>10613</v>
      </c>
      <c r="F18" s="49">
        <v>33301</v>
      </c>
      <c r="G18" s="49">
        <v>614663</v>
      </c>
      <c r="H18" s="49">
        <v>663</v>
      </c>
      <c r="I18" s="49">
        <v>0</v>
      </c>
      <c r="J18" s="49">
        <v>0</v>
      </c>
      <c r="K18" s="49">
        <v>0</v>
      </c>
      <c r="L18" s="49">
        <v>0</v>
      </c>
      <c r="M18" s="49">
        <v>2108</v>
      </c>
      <c r="N18" s="49">
        <f>SUM(C18:M18)</f>
        <v>706963</v>
      </c>
    </row>
    <row r="19" spans="1:20">
      <c r="A19" s="48" t="s">
        <v>12</v>
      </c>
      <c r="B19" s="49">
        <v>0</v>
      </c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>
        <v>0</v>
      </c>
      <c r="N19" s="49">
        <f t="shared" ref="N19:N20" si="1">SUM(C19:M19)</f>
        <v>0</v>
      </c>
    </row>
    <row r="20" spans="1:20">
      <c r="A20" s="48" t="s">
        <v>13</v>
      </c>
      <c r="B20" s="49">
        <v>0</v>
      </c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>
        <v>0</v>
      </c>
      <c r="N20" s="49">
        <f t="shared" si="1"/>
        <v>0</v>
      </c>
    </row>
    <row r="21" spans="1:20">
      <c r="A21" s="48" t="s">
        <v>14</v>
      </c>
      <c r="B21" s="49">
        <v>0</v>
      </c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>
        <v>0</v>
      </c>
    </row>
    <row r="22" spans="1:20">
      <c r="A22" s="48" t="s">
        <v>15</v>
      </c>
      <c r="B22" s="49">
        <v>0</v>
      </c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>
        <v>0</v>
      </c>
    </row>
    <row r="23" spans="1:20">
      <c r="A23" s="48" t="s">
        <v>7</v>
      </c>
      <c r="B23" s="49">
        <f>SUM(B17:B22)</f>
        <v>1861434</v>
      </c>
      <c r="C23" s="49">
        <f t="shared" ref="C23:N23" si="2">SUM(C17:C22)</f>
        <v>114957</v>
      </c>
      <c r="D23" s="49">
        <f t="shared" si="2"/>
        <v>1500</v>
      </c>
      <c r="E23" s="49">
        <f t="shared" si="2"/>
        <v>10613</v>
      </c>
      <c r="F23" s="49">
        <f t="shared" si="2"/>
        <v>33301</v>
      </c>
      <c r="G23" s="49">
        <f t="shared" si="2"/>
        <v>1171239</v>
      </c>
      <c r="H23" s="49">
        <f t="shared" si="2"/>
        <v>1658</v>
      </c>
      <c r="I23" s="49">
        <f t="shared" si="2"/>
        <v>0</v>
      </c>
      <c r="J23" s="49">
        <f t="shared" si="2"/>
        <v>135100</v>
      </c>
      <c r="K23" s="49">
        <f t="shared" si="2"/>
        <v>647366</v>
      </c>
      <c r="L23" s="49">
        <f t="shared" si="2"/>
        <v>0</v>
      </c>
      <c r="M23" s="49">
        <f t="shared" si="2"/>
        <v>27207</v>
      </c>
      <c r="N23" s="49">
        <f t="shared" si="2"/>
        <v>2142941</v>
      </c>
      <c r="R23" s="51" t="s">
        <v>63</v>
      </c>
      <c r="S23" s="52">
        <f>N42/1000</f>
        <v>12389.258620000001</v>
      </c>
      <c r="T23" s="51"/>
    </row>
    <row r="24" spans="1:20"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R24" s="51"/>
      <c r="S24" s="51"/>
      <c r="T24" s="51"/>
    </row>
    <row r="25" spans="1:20"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R25" s="51"/>
      <c r="S25" s="51" t="s">
        <v>64</v>
      </c>
      <c r="T25" s="51" t="s">
        <v>65</v>
      </c>
    </row>
    <row r="26" spans="1:20"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R26" s="51" t="s">
        <v>52</v>
      </c>
      <c r="S26" s="53">
        <f>M42/1000</f>
        <v>4444.4042800000007</v>
      </c>
      <c r="T26" s="45">
        <f>M43</f>
        <v>0.35873044677793642</v>
      </c>
    </row>
    <row r="27" spans="1:20">
      <c r="A27" s="50" t="s">
        <v>16</v>
      </c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R27" s="49" t="s">
        <v>92</v>
      </c>
      <c r="S27" s="53">
        <f>G42/1000</f>
        <v>2374.395</v>
      </c>
      <c r="T27" s="54">
        <f>G43</f>
        <v>0.19164948225126321</v>
      </c>
    </row>
    <row r="28" spans="1:20">
      <c r="B28" s="49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R28" s="51" t="s">
        <v>49</v>
      </c>
      <c r="S28" s="53">
        <f>J42/1000</f>
        <v>135.1</v>
      </c>
      <c r="T28" s="45">
        <f>J43</f>
        <v>1.0904607300868499E-2</v>
      </c>
    </row>
    <row r="29" spans="1:20">
      <c r="B29" s="49" t="s">
        <v>60</v>
      </c>
      <c r="C29" s="49" t="s">
        <v>43</v>
      </c>
      <c r="D29" s="49" t="s">
        <v>44</v>
      </c>
      <c r="E29" s="49" t="s">
        <v>62</v>
      </c>
      <c r="F29" s="49" t="s">
        <v>53</v>
      </c>
      <c r="G29" s="49" t="s">
        <v>92</v>
      </c>
      <c r="H29" s="49" t="s">
        <v>47</v>
      </c>
      <c r="I29" s="49" t="s">
        <v>54</v>
      </c>
      <c r="J29" s="49" t="s">
        <v>49</v>
      </c>
      <c r="K29" s="49" t="s">
        <v>50</v>
      </c>
      <c r="L29" s="49" t="s">
        <v>95</v>
      </c>
      <c r="M29" s="49" t="s">
        <v>52</v>
      </c>
      <c r="N29" s="49" t="s">
        <v>57</v>
      </c>
      <c r="R29" s="51" t="s">
        <v>50</v>
      </c>
      <c r="S29" s="53">
        <f>K42/1000</f>
        <v>647.36599999999999</v>
      </c>
      <c r="T29" s="45">
        <f>K43</f>
        <v>5.2252198445107603E-2</v>
      </c>
    </row>
    <row r="30" spans="1:20"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R30" s="51" t="s">
        <v>53</v>
      </c>
      <c r="S30" s="53">
        <f>F42/1000</f>
        <v>383.16434000000004</v>
      </c>
      <c r="T30" s="45">
        <f>F43</f>
        <v>3.0927140336021171E-2</v>
      </c>
    </row>
    <row r="31" spans="1:20">
      <c r="A31" s="48" t="s">
        <v>19</v>
      </c>
      <c r="B31" s="49">
        <v>0</v>
      </c>
      <c r="C31" s="49">
        <v>105899</v>
      </c>
      <c r="D31" s="49">
        <v>0</v>
      </c>
      <c r="E31" s="49">
        <v>0</v>
      </c>
      <c r="F31" s="49">
        <v>10686</v>
      </c>
      <c r="G31" s="49">
        <v>0</v>
      </c>
      <c r="H31" s="49">
        <v>0</v>
      </c>
      <c r="I31" s="49">
        <v>0</v>
      </c>
      <c r="J31" s="49">
        <v>0</v>
      </c>
      <c r="K31" s="49">
        <v>0</v>
      </c>
      <c r="L31" s="49">
        <v>0</v>
      </c>
      <c r="M31" s="49">
        <v>148009</v>
      </c>
      <c r="N31" s="49">
        <f>SUM(B31:M31)</f>
        <v>264594</v>
      </c>
      <c r="O31" s="55">
        <f>N31/N$39</f>
        <v>2.2568855749801497E-2</v>
      </c>
      <c r="P31" s="56" t="s">
        <v>66</v>
      </c>
      <c r="Q31" s="51"/>
      <c r="R31" s="51" t="s">
        <v>40</v>
      </c>
      <c r="S31" s="53">
        <f>E42/1000</f>
        <v>330.39370000000002</v>
      </c>
      <c r="T31" s="45">
        <f>E43</f>
        <v>2.6667753909555565E-2</v>
      </c>
    </row>
    <row r="32" spans="1:20">
      <c r="A32" s="48" t="s">
        <v>20</v>
      </c>
      <c r="B32" s="49">
        <v>200696</v>
      </c>
      <c r="C32" s="49">
        <v>231154.3</v>
      </c>
      <c r="D32" s="49">
        <v>0</v>
      </c>
      <c r="E32" s="49">
        <v>310980.7</v>
      </c>
      <c r="F32" s="49">
        <v>8971.34</v>
      </c>
      <c r="G32" s="49">
        <v>548555</v>
      </c>
      <c r="H32" s="49">
        <v>0</v>
      </c>
      <c r="I32" s="49">
        <v>0</v>
      </c>
      <c r="J32" s="49">
        <v>0</v>
      </c>
      <c r="K32" s="49">
        <v>0</v>
      </c>
      <c r="L32" s="49">
        <v>44666</v>
      </c>
      <c r="M32" s="49">
        <v>1620586</v>
      </c>
      <c r="N32" s="49">
        <f t="shared" ref="N32:N38" si="3">SUM(B32:M32)</f>
        <v>2965609.34</v>
      </c>
      <c r="O32" s="55">
        <f>N32/N$39</f>
        <v>0.25295512900792921</v>
      </c>
      <c r="P32" s="56" t="s">
        <v>67</v>
      </c>
      <c r="Q32" s="51"/>
      <c r="R32" s="51" t="s">
        <v>96</v>
      </c>
      <c r="S32" s="52">
        <f>D42/1000</f>
        <v>1.5</v>
      </c>
      <c r="T32" s="45">
        <f>D43</f>
        <v>1.2107261992081975E-4</v>
      </c>
    </row>
    <row r="33" spans="1:20">
      <c r="A33" s="48" t="s">
        <v>21</v>
      </c>
      <c r="B33" s="49">
        <v>301149</v>
      </c>
      <c r="C33" s="49">
        <v>43854</v>
      </c>
      <c r="D33" s="49">
        <v>0</v>
      </c>
      <c r="E33" s="49">
        <v>0</v>
      </c>
      <c r="F33" s="49">
        <v>0</v>
      </c>
      <c r="G33" s="49">
        <v>0</v>
      </c>
      <c r="H33" s="49">
        <v>0</v>
      </c>
      <c r="I33" s="49">
        <v>0</v>
      </c>
      <c r="J33" s="49">
        <v>0</v>
      </c>
      <c r="K33" s="49">
        <v>0</v>
      </c>
      <c r="L33" s="49">
        <v>0</v>
      </c>
      <c r="M33" s="49">
        <v>382995</v>
      </c>
      <c r="N33" s="49">
        <f t="shared" si="3"/>
        <v>727998</v>
      </c>
      <c r="O33" s="55">
        <f>N33/N$39</f>
        <v>6.209544376722069E-2</v>
      </c>
      <c r="P33" s="56" t="s">
        <v>68</v>
      </c>
      <c r="Q33" s="51"/>
      <c r="R33" s="51" t="s">
        <v>54</v>
      </c>
      <c r="S33" s="52">
        <f>I42/1000</f>
        <v>0</v>
      </c>
      <c r="T33" s="45">
        <f>I43</f>
        <v>0</v>
      </c>
    </row>
    <row r="34" spans="1:20">
      <c r="A34" s="48" t="s">
        <v>22</v>
      </c>
      <c r="B34" s="49">
        <v>0</v>
      </c>
      <c r="C34" s="49">
        <v>3439731</v>
      </c>
      <c r="D34" s="49">
        <v>0</v>
      </c>
      <c r="E34" s="49">
        <v>8800</v>
      </c>
      <c r="F34" s="49">
        <v>330206</v>
      </c>
      <c r="G34" s="49">
        <v>0</v>
      </c>
      <c r="H34" s="49">
        <v>23300</v>
      </c>
      <c r="I34" s="49">
        <v>0</v>
      </c>
      <c r="J34" s="49">
        <v>0</v>
      </c>
      <c r="K34" s="49">
        <v>0</v>
      </c>
      <c r="L34" s="49">
        <v>0</v>
      </c>
      <c r="M34" s="49">
        <v>6765</v>
      </c>
      <c r="N34" s="49">
        <f t="shared" si="3"/>
        <v>3808802</v>
      </c>
      <c r="O34" s="55">
        <f>N34/N$39</f>
        <v>0.32487623648894326</v>
      </c>
      <c r="P34" s="56" t="s">
        <v>69</v>
      </c>
      <c r="Q34" s="51"/>
      <c r="R34" s="51" t="s">
        <v>71</v>
      </c>
      <c r="S34" s="53">
        <f>C42/1000</f>
        <v>4003.3112999999998</v>
      </c>
      <c r="T34" s="54">
        <f>C43</f>
        <v>0.32312759163308186</v>
      </c>
    </row>
    <row r="35" spans="1:20">
      <c r="A35" s="48" t="s">
        <v>23</v>
      </c>
      <c r="B35" s="49">
        <v>260497</v>
      </c>
      <c r="C35" s="49">
        <v>46392</v>
      </c>
      <c r="D35" s="49">
        <v>0</v>
      </c>
      <c r="E35" s="49">
        <v>0</v>
      </c>
      <c r="F35" s="49">
        <v>0</v>
      </c>
      <c r="G35" s="49">
        <v>0</v>
      </c>
      <c r="H35" s="49">
        <v>0</v>
      </c>
      <c r="I35" s="49">
        <v>0</v>
      </c>
      <c r="J35" s="49">
        <v>0</v>
      </c>
      <c r="K35" s="49">
        <v>0</v>
      </c>
      <c r="L35" s="49">
        <v>0</v>
      </c>
      <c r="M35" s="49">
        <v>907005</v>
      </c>
      <c r="N35" s="49">
        <f t="shared" si="3"/>
        <v>1213894</v>
      </c>
      <c r="O35" s="55">
        <f>N35/N$39</f>
        <v>0.10354051332059511</v>
      </c>
      <c r="P35" s="56" t="s">
        <v>70</v>
      </c>
      <c r="Q35" s="56"/>
      <c r="R35" s="51" t="s">
        <v>51</v>
      </c>
      <c r="S35" s="53">
        <f>L42/1000</f>
        <v>44.665999999999997</v>
      </c>
      <c r="T35" s="54">
        <f>L43</f>
        <v>3.6052197609222235E-3</v>
      </c>
    </row>
    <row r="36" spans="1:20">
      <c r="A36" s="48" t="s">
        <v>24</v>
      </c>
      <c r="B36" s="49">
        <v>208778</v>
      </c>
      <c r="C36" s="49">
        <v>11462</v>
      </c>
      <c r="D36" s="49">
        <v>0</v>
      </c>
      <c r="E36" s="49">
        <v>0</v>
      </c>
      <c r="F36" s="49">
        <v>0</v>
      </c>
      <c r="G36" s="49">
        <v>654601</v>
      </c>
      <c r="H36" s="49">
        <v>0</v>
      </c>
      <c r="I36" s="49">
        <v>0</v>
      </c>
      <c r="J36" s="49">
        <v>0</v>
      </c>
      <c r="K36" s="49">
        <v>0</v>
      </c>
      <c r="L36" s="49">
        <v>0</v>
      </c>
      <c r="M36" s="49">
        <v>986720</v>
      </c>
      <c r="N36" s="49">
        <f t="shared" si="3"/>
        <v>1861561</v>
      </c>
      <c r="O36" s="56"/>
      <c r="P36" s="56"/>
      <c r="Q36" s="51"/>
      <c r="R36" s="51" t="s">
        <v>47</v>
      </c>
      <c r="S36" s="53">
        <f>H42/1000</f>
        <v>24.957999999999998</v>
      </c>
      <c r="T36" s="45">
        <f>H43</f>
        <v>2.0144869653225465E-3</v>
      </c>
    </row>
    <row r="37" spans="1:20">
      <c r="A37" s="48" t="s">
        <v>25</v>
      </c>
      <c r="B37" s="49">
        <v>667024</v>
      </c>
      <c r="C37" s="49">
        <v>9862</v>
      </c>
      <c r="D37" s="49">
        <v>0</v>
      </c>
      <c r="E37" s="49">
        <v>0</v>
      </c>
      <c r="F37" s="49">
        <v>0</v>
      </c>
      <c r="G37" s="49">
        <v>0</v>
      </c>
      <c r="H37" s="49">
        <v>0</v>
      </c>
      <c r="I37" s="49">
        <v>0</v>
      </c>
      <c r="J37" s="49">
        <v>0</v>
      </c>
      <c r="K37" s="49">
        <v>0</v>
      </c>
      <c r="L37" s="49">
        <v>0</v>
      </c>
      <c r="M37" s="49">
        <v>171203</v>
      </c>
      <c r="N37" s="49">
        <f t="shared" si="3"/>
        <v>848089</v>
      </c>
      <c r="O37" s="56"/>
      <c r="P37" s="56"/>
      <c r="Q37" s="51"/>
      <c r="R37" s="51"/>
      <c r="S37" s="53">
        <f>SUM(S26:S36)</f>
        <v>12389.258620000001</v>
      </c>
      <c r="T37" s="45">
        <f>SUM(T26:T36)</f>
        <v>0.99999999999999989</v>
      </c>
    </row>
    <row r="38" spans="1:20">
      <c r="A38" s="48" t="s">
        <v>26</v>
      </c>
      <c r="B38" s="49">
        <v>0</v>
      </c>
      <c r="C38" s="49">
        <v>0</v>
      </c>
      <c r="D38" s="49">
        <v>0</v>
      </c>
      <c r="E38" s="49">
        <v>0</v>
      </c>
      <c r="F38" s="49">
        <v>0</v>
      </c>
      <c r="G38" s="49">
        <v>0</v>
      </c>
      <c r="H38" s="49">
        <v>0</v>
      </c>
      <c r="I38" s="49">
        <v>0</v>
      </c>
      <c r="J38" s="49">
        <v>0</v>
      </c>
      <c r="K38" s="49">
        <v>0</v>
      </c>
      <c r="L38" s="49">
        <v>0</v>
      </c>
      <c r="M38" s="49">
        <v>33308</v>
      </c>
      <c r="N38" s="49">
        <f t="shared" si="3"/>
        <v>33308</v>
      </c>
      <c r="O38" s="56">
        <f>SUM(O31:O35)</f>
        <v>0.76603617833448978</v>
      </c>
      <c r="P38" s="56"/>
      <c r="Q38" s="51"/>
      <c r="R38" s="46"/>
      <c r="S38" s="46"/>
      <c r="T38" s="46"/>
    </row>
    <row r="39" spans="1:20">
      <c r="A39" s="48" t="s">
        <v>7</v>
      </c>
      <c r="B39" s="49">
        <f>SUM(B31:B38)</f>
        <v>1638144</v>
      </c>
      <c r="C39" s="49">
        <f t="shared" ref="C39:N39" si="4">SUM(C31:C38)</f>
        <v>3888354.3</v>
      </c>
      <c r="D39" s="49">
        <f t="shared" si="4"/>
        <v>0</v>
      </c>
      <c r="E39" s="49">
        <f t="shared" si="4"/>
        <v>319780.7</v>
      </c>
      <c r="F39" s="49">
        <f t="shared" si="4"/>
        <v>349863.34</v>
      </c>
      <c r="G39" s="49">
        <f t="shared" si="4"/>
        <v>1203156</v>
      </c>
      <c r="H39" s="49">
        <f t="shared" si="4"/>
        <v>23300</v>
      </c>
      <c r="I39" s="49">
        <f t="shared" si="4"/>
        <v>0</v>
      </c>
      <c r="J39" s="49">
        <f t="shared" si="4"/>
        <v>0</v>
      </c>
      <c r="K39" s="49">
        <f t="shared" si="4"/>
        <v>0</v>
      </c>
      <c r="L39" s="49">
        <f t="shared" si="4"/>
        <v>44666</v>
      </c>
      <c r="M39" s="49">
        <f t="shared" si="4"/>
        <v>4256591</v>
      </c>
      <c r="N39" s="49">
        <f t="shared" si="4"/>
        <v>11723855.34</v>
      </c>
      <c r="R39" s="44"/>
      <c r="S39" s="44"/>
      <c r="T39" s="44"/>
    </row>
    <row r="40" spans="1:20">
      <c r="R40" s="44"/>
      <c r="S40" s="44" t="s">
        <v>64</v>
      </c>
      <c r="T40" s="44" t="s">
        <v>65</v>
      </c>
    </row>
    <row r="41" spans="1:20">
      <c r="A41" s="57" t="s">
        <v>73</v>
      </c>
      <c r="B41" s="58">
        <f>B38+B37+B36</f>
        <v>875802</v>
      </c>
      <c r="C41" s="58">
        <f t="shared" ref="C41:N41" si="5">C38+C37+C36</f>
        <v>21324</v>
      </c>
      <c r="D41" s="58">
        <f t="shared" si="5"/>
        <v>0</v>
      </c>
      <c r="E41" s="58">
        <f t="shared" si="5"/>
        <v>0</v>
      </c>
      <c r="F41" s="58">
        <f t="shared" si="5"/>
        <v>0</v>
      </c>
      <c r="G41" s="58">
        <f t="shared" si="5"/>
        <v>654601</v>
      </c>
      <c r="H41" s="58">
        <f t="shared" si="5"/>
        <v>0</v>
      </c>
      <c r="I41" s="58">
        <f t="shared" si="5"/>
        <v>0</v>
      </c>
      <c r="J41" s="58">
        <f t="shared" si="5"/>
        <v>0</v>
      </c>
      <c r="K41" s="58">
        <f t="shared" si="5"/>
        <v>0</v>
      </c>
      <c r="L41" s="58">
        <f t="shared" si="5"/>
        <v>0</v>
      </c>
      <c r="M41" s="58">
        <f t="shared" si="5"/>
        <v>1191231</v>
      </c>
      <c r="N41" s="58">
        <f t="shared" si="5"/>
        <v>2742958</v>
      </c>
      <c r="O41" s="55">
        <f>N41/N$39</f>
        <v>0.23396382166551025</v>
      </c>
      <c r="P41" s="55" t="s">
        <v>74</v>
      </c>
      <c r="R41" s="44" t="s">
        <v>27</v>
      </c>
      <c r="S41" s="59">
        <f>N45/1000</f>
        <v>563.81727999999998</v>
      </c>
      <c r="T41" s="44"/>
    </row>
    <row r="42" spans="1:20">
      <c r="A42" s="60" t="s">
        <v>75</v>
      </c>
      <c r="B42" s="58"/>
      <c r="C42" s="61">
        <f>C39+C23</f>
        <v>4003311.3</v>
      </c>
      <c r="D42" s="61">
        <f t="shared" ref="D42:K42" si="6">D39+D23+D10</f>
        <v>1500</v>
      </c>
      <c r="E42" s="61">
        <f t="shared" si="6"/>
        <v>330393.7</v>
      </c>
      <c r="F42" s="61">
        <f t="shared" si="6"/>
        <v>383164.34</v>
      </c>
      <c r="G42" s="61">
        <f t="shared" si="6"/>
        <v>2374395</v>
      </c>
      <c r="H42" s="61">
        <f t="shared" si="6"/>
        <v>24958</v>
      </c>
      <c r="I42" s="61">
        <f t="shared" si="6"/>
        <v>0</v>
      </c>
      <c r="J42" s="61">
        <f t="shared" si="6"/>
        <v>135100</v>
      </c>
      <c r="K42" s="61">
        <f t="shared" si="6"/>
        <v>647366</v>
      </c>
      <c r="L42" s="61">
        <f>L39+L23</f>
        <v>44666</v>
      </c>
      <c r="M42" s="61">
        <f>M39+M23-B6+M45-B7</f>
        <v>4444404.28</v>
      </c>
      <c r="N42" s="62">
        <f>SUM(C42:M42)</f>
        <v>12389258.620000001</v>
      </c>
      <c r="O42" s="44"/>
      <c r="P42" s="44"/>
      <c r="R42" s="44" t="s">
        <v>77</v>
      </c>
      <c r="S42" s="63">
        <f>N41/1000</f>
        <v>2742.9580000000001</v>
      </c>
      <c r="T42" s="45">
        <f>O41</f>
        <v>0.23396382166551025</v>
      </c>
    </row>
    <row r="43" spans="1:20">
      <c r="A43" s="60" t="s">
        <v>76</v>
      </c>
      <c r="B43" s="58"/>
      <c r="C43" s="55">
        <f t="shared" ref="C43:M43" si="7">C42/$N42</f>
        <v>0.32312759163308186</v>
      </c>
      <c r="D43" s="55">
        <f t="shared" si="7"/>
        <v>1.2107261992081975E-4</v>
      </c>
      <c r="E43" s="55">
        <f t="shared" si="7"/>
        <v>2.6667753909555565E-2</v>
      </c>
      <c r="F43" s="55">
        <f t="shared" si="7"/>
        <v>3.0927140336021171E-2</v>
      </c>
      <c r="G43" s="55">
        <f t="shared" si="7"/>
        <v>0.19164948225126321</v>
      </c>
      <c r="H43" s="55">
        <f t="shared" si="7"/>
        <v>2.0144869653225465E-3</v>
      </c>
      <c r="I43" s="55">
        <f t="shared" si="7"/>
        <v>0</v>
      </c>
      <c r="J43" s="55">
        <f t="shared" si="7"/>
        <v>1.0904607300868499E-2</v>
      </c>
      <c r="K43" s="55">
        <f t="shared" si="7"/>
        <v>5.2252198445107603E-2</v>
      </c>
      <c r="L43" s="55">
        <f t="shared" si="7"/>
        <v>3.6052197609222235E-3</v>
      </c>
      <c r="M43" s="55">
        <f t="shared" si="7"/>
        <v>0.35873044677793642</v>
      </c>
      <c r="N43" s="55">
        <f>SUM(C43:M43)</f>
        <v>1</v>
      </c>
      <c r="O43" s="44"/>
      <c r="P43" s="44"/>
      <c r="R43" s="44" t="s">
        <v>79</v>
      </c>
      <c r="S43" s="63">
        <f>N35/1000</f>
        <v>1213.894</v>
      </c>
      <c r="T43" s="54">
        <f>O35</f>
        <v>0.10354051332059511</v>
      </c>
    </row>
    <row r="44" spans="1:20">
      <c r="A44" s="47"/>
      <c r="B44" s="47"/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4"/>
      <c r="P44" s="44"/>
      <c r="R44" s="44" t="s">
        <v>80</v>
      </c>
      <c r="S44" s="63">
        <f>N33/1000</f>
        <v>727.99800000000005</v>
      </c>
      <c r="T44" s="45">
        <f>O33</f>
        <v>6.209544376722069E-2</v>
      </c>
    </row>
    <row r="45" spans="1:20">
      <c r="A45" s="47" t="s">
        <v>78</v>
      </c>
      <c r="B45" s="47">
        <f>B23-B39</f>
        <v>223290</v>
      </c>
      <c r="C45" s="47"/>
      <c r="D45" s="47"/>
      <c r="E45" s="47"/>
      <c r="F45" s="47"/>
      <c r="G45" s="47"/>
      <c r="H45" s="47"/>
      <c r="I45" s="47"/>
      <c r="J45" s="47"/>
      <c r="K45" s="47"/>
      <c r="L45" s="47"/>
      <c r="M45" s="64">
        <f>M39*0.08</f>
        <v>340527.28</v>
      </c>
      <c r="N45" s="62">
        <f>B45+M45</f>
        <v>563817.28</v>
      </c>
      <c r="O45" s="44"/>
      <c r="P45" s="44"/>
      <c r="R45" s="44" t="s">
        <v>66</v>
      </c>
      <c r="S45" s="63">
        <f>N31/1000</f>
        <v>264.59399999999999</v>
      </c>
      <c r="T45" s="45">
        <f>O31</f>
        <v>2.2568855749801497E-2</v>
      </c>
    </row>
    <row r="46" spans="1:20">
      <c r="B46" s="65">
        <f>B45/B23</f>
        <v>0.11995590496359258</v>
      </c>
      <c r="R46" s="44" t="s">
        <v>81</v>
      </c>
      <c r="S46" s="63">
        <f>N32/1000</f>
        <v>2965.60934</v>
      </c>
      <c r="T46" s="54">
        <f>O32</f>
        <v>0.25295512900792921</v>
      </c>
    </row>
    <row r="47" spans="1:20">
      <c r="R47" s="44" t="s">
        <v>82</v>
      </c>
      <c r="S47" s="63">
        <f>N34/1000</f>
        <v>3808.8020000000001</v>
      </c>
      <c r="T47" s="54">
        <f>O34</f>
        <v>0.32487623648894326</v>
      </c>
    </row>
    <row r="48" spans="1:20">
      <c r="D48" s="49"/>
      <c r="M48" s="49"/>
      <c r="R48" s="44" t="s">
        <v>83</v>
      </c>
      <c r="S48" s="63">
        <f>SUM(S42:S47)</f>
        <v>11723.85534</v>
      </c>
      <c r="T48" s="45">
        <f>SUM(T42:T47)</f>
        <v>1</v>
      </c>
    </row>
    <row r="50" spans="8:12">
      <c r="H50" s="66"/>
      <c r="I50" s="66"/>
      <c r="J50" s="66"/>
      <c r="K50" s="66"/>
      <c r="L50" s="66"/>
    </row>
    <row r="51" spans="8:12">
      <c r="H51" s="66"/>
      <c r="I51" s="66"/>
      <c r="J51" s="66"/>
      <c r="K51" s="66"/>
      <c r="L51" s="66"/>
    </row>
    <row r="52" spans="8:12">
      <c r="H52" s="66"/>
      <c r="I52" s="66"/>
      <c r="J52" s="66"/>
      <c r="K52" s="66"/>
      <c r="L52" s="66"/>
    </row>
    <row r="53" spans="8:12">
      <c r="H53" s="66"/>
      <c r="I53" s="67"/>
      <c r="J53" s="67"/>
      <c r="K53" s="67"/>
      <c r="L53" s="67"/>
    </row>
    <row r="54" spans="8:12">
      <c r="H54" s="66"/>
      <c r="I54" s="67"/>
      <c r="J54" s="67"/>
      <c r="K54" s="67"/>
      <c r="L54" s="67"/>
    </row>
    <row r="55" spans="8:12">
      <c r="H55" s="66"/>
      <c r="I55" s="67"/>
      <c r="J55" s="67"/>
      <c r="K55" s="67"/>
      <c r="L55" s="67"/>
    </row>
    <row r="56" spans="8:12">
      <c r="H56" s="66"/>
      <c r="I56" s="67"/>
      <c r="J56" s="67"/>
      <c r="K56" s="67"/>
      <c r="L56" s="67"/>
    </row>
    <row r="57" spans="8:12">
      <c r="H57" s="68"/>
      <c r="I57" s="67"/>
      <c r="J57" s="67"/>
      <c r="K57" s="67"/>
      <c r="L57" s="67"/>
    </row>
    <row r="58" spans="8:12">
      <c r="H58" s="68"/>
      <c r="I58" s="67"/>
      <c r="J58" s="67"/>
      <c r="K58" s="67"/>
      <c r="L58" s="67"/>
    </row>
    <row r="59" spans="8:12">
      <c r="H59" s="69"/>
      <c r="I59" s="70"/>
      <c r="J59" s="70"/>
      <c r="K59" s="71"/>
      <c r="L59" s="67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70"/>
  <sheetViews>
    <sheetView topLeftCell="A35" zoomScale="85" zoomScaleNormal="85" zoomScalePageLayoutView="85" workbookViewId="0">
      <selection activeCell="M46" sqref="M46"/>
    </sheetView>
  </sheetViews>
  <sheetFormatPr baseColWidth="10" defaultColWidth="8.83203125" defaultRowHeight="14" x14ac:dyDescent="0"/>
  <cols>
    <col min="1" max="1" width="15.5" style="2" customWidth="1"/>
    <col min="2" max="2" width="12" style="2" customWidth="1"/>
    <col min="3" max="3" width="13.83203125" style="2" customWidth="1"/>
    <col min="4" max="16384" width="8.83203125" style="2"/>
  </cols>
  <sheetData>
    <row r="1" spans="1:20" ht="18">
      <c r="A1" s="6" t="s">
        <v>0</v>
      </c>
      <c r="O1" s="14"/>
      <c r="P1" s="14"/>
      <c r="Q1" s="14"/>
      <c r="R1" s="14"/>
      <c r="S1" s="14"/>
      <c r="T1" s="14"/>
    </row>
    <row r="2" spans="1:20" ht="15">
      <c r="A2" s="2" t="s">
        <v>28</v>
      </c>
      <c r="B2" s="2" t="s">
        <v>29</v>
      </c>
      <c r="O2" s="14"/>
      <c r="P2" s="14"/>
      <c r="Q2" s="14"/>
      <c r="R2" s="14"/>
      <c r="S2" s="14"/>
      <c r="T2" s="14"/>
    </row>
    <row r="3" spans="1:20" ht="15">
      <c r="B3" s="8" t="s">
        <v>58</v>
      </c>
      <c r="C3" s="8" t="s">
        <v>43</v>
      </c>
      <c r="D3" s="8" t="s">
        <v>44</v>
      </c>
      <c r="E3" s="8" t="s">
        <v>40</v>
      </c>
      <c r="F3" s="8" t="s">
        <v>54</v>
      </c>
      <c r="G3" s="8" t="s">
        <v>46</v>
      </c>
      <c r="H3" s="8" t="s">
        <v>47</v>
      </c>
      <c r="I3" s="8" t="s">
        <v>48</v>
      </c>
      <c r="J3" s="8" t="s">
        <v>49</v>
      </c>
      <c r="K3" s="8" t="s">
        <v>50</v>
      </c>
      <c r="L3" s="8" t="s">
        <v>51</v>
      </c>
      <c r="M3" s="8" t="s">
        <v>52</v>
      </c>
      <c r="N3" t="s">
        <v>56</v>
      </c>
      <c r="O3" s="14"/>
      <c r="P3" s="14"/>
      <c r="Q3" s="14"/>
      <c r="R3" s="14"/>
      <c r="S3" s="14"/>
      <c r="T3" s="14"/>
    </row>
    <row r="4" spans="1:20" ht="15">
      <c r="A4" s="7">
        <v>2013</v>
      </c>
      <c r="O4" s="14"/>
      <c r="P4" s="14"/>
      <c r="Q4" s="14"/>
      <c r="R4" s="14"/>
      <c r="S4" s="14"/>
      <c r="T4" s="14"/>
    </row>
    <row r="5" spans="1:20" ht="15">
      <c r="A5" s="7" t="s">
        <v>37</v>
      </c>
      <c r="O5" s="14"/>
      <c r="P5" s="14"/>
      <c r="Q5" s="14"/>
      <c r="R5" s="14"/>
      <c r="S5" s="14"/>
      <c r="T5" s="14"/>
    </row>
    <row r="6" spans="1:20" ht="15">
      <c r="A6" s="7" t="s">
        <v>4</v>
      </c>
      <c r="B6" s="2">
        <v>0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N6" s="2">
        <v>0</v>
      </c>
      <c r="O6" s="14"/>
      <c r="P6" s="14"/>
      <c r="Q6" s="14"/>
      <c r="R6" s="14"/>
      <c r="S6" s="14"/>
      <c r="T6" s="14"/>
    </row>
    <row r="7" spans="1:20" ht="15">
      <c r="A7" s="7" t="s">
        <v>5</v>
      </c>
      <c r="B7" s="2">
        <v>0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N7" s="2">
        <v>0</v>
      </c>
      <c r="O7" s="14"/>
      <c r="P7" s="14"/>
      <c r="Q7" s="14"/>
      <c r="R7" s="14"/>
      <c r="S7" s="14"/>
      <c r="T7" s="14"/>
    </row>
    <row r="8" spans="1:20" ht="15">
      <c r="A8" s="7" t="s">
        <v>6</v>
      </c>
      <c r="B8" s="2">
        <v>106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N8" s="2">
        <v>0</v>
      </c>
      <c r="O8" s="14"/>
      <c r="P8" s="14"/>
      <c r="Q8" s="14"/>
      <c r="R8" s="14"/>
      <c r="S8" s="14"/>
      <c r="T8" s="14"/>
    </row>
    <row r="9" spans="1:20" ht="15">
      <c r="A9" s="7" t="s">
        <v>7</v>
      </c>
      <c r="B9" s="2">
        <v>106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N9" s="2">
        <v>0</v>
      </c>
      <c r="O9" s="14"/>
      <c r="P9" s="14"/>
      <c r="Q9" s="14"/>
      <c r="R9" s="14"/>
      <c r="S9" s="14"/>
      <c r="T9" s="14"/>
    </row>
    <row r="10" spans="1:20" ht="15">
      <c r="O10" s="14"/>
      <c r="P10" s="14"/>
      <c r="Q10" s="14"/>
      <c r="R10" s="14"/>
      <c r="S10" s="14"/>
      <c r="T10" s="14"/>
    </row>
    <row r="11" spans="1:20" ht="15">
      <c r="O11" s="14"/>
      <c r="P11" s="14"/>
      <c r="Q11" s="14"/>
      <c r="R11" s="14"/>
      <c r="S11" s="14"/>
      <c r="T11" s="14"/>
    </row>
    <row r="12" spans="1:20" ht="15">
      <c r="O12" s="14"/>
      <c r="P12" s="14"/>
      <c r="Q12" s="14"/>
      <c r="R12" s="14"/>
      <c r="S12" s="14"/>
      <c r="T12" s="14"/>
    </row>
    <row r="13" spans="1:20" ht="18">
      <c r="A13" s="1" t="s">
        <v>8</v>
      </c>
      <c r="B13" s="1"/>
      <c r="C13" s="1"/>
      <c r="D13" s="1"/>
      <c r="E13" s="1"/>
      <c r="F13" s="1"/>
      <c r="G13" s="1"/>
      <c r="H13" s="1"/>
      <c r="N13" s="1"/>
      <c r="O13" s="14"/>
      <c r="P13" s="14"/>
      <c r="Q13" s="14"/>
      <c r="R13" s="14"/>
      <c r="S13" s="14"/>
      <c r="T13" s="14"/>
    </row>
    <row r="14" spans="1:20" ht="15">
      <c r="O14" s="14"/>
      <c r="P14" s="14"/>
      <c r="Q14" s="14"/>
      <c r="R14" s="14"/>
      <c r="S14" s="14"/>
      <c r="T14" s="14"/>
    </row>
    <row r="15" spans="1:20" ht="15">
      <c r="B15" t="s">
        <v>59</v>
      </c>
      <c r="C15" s="8" t="s">
        <v>43</v>
      </c>
      <c r="D15" s="8" t="s">
        <v>44</v>
      </c>
      <c r="E15" s="8" t="s">
        <v>40</v>
      </c>
      <c r="F15" s="8" t="s">
        <v>45</v>
      </c>
      <c r="G15" s="8" t="s">
        <v>46</v>
      </c>
      <c r="H15" s="8" t="s">
        <v>47</v>
      </c>
      <c r="I15" s="8" t="s">
        <v>48</v>
      </c>
      <c r="J15" s="8" t="s">
        <v>49</v>
      </c>
      <c r="K15" s="8" t="s">
        <v>50</v>
      </c>
      <c r="L15" s="8" t="s">
        <v>51</v>
      </c>
      <c r="M15" s="8" t="s">
        <v>52</v>
      </c>
      <c r="N15" s="2" t="s">
        <v>56</v>
      </c>
      <c r="O15" s="14"/>
      <c r="P15" s="14"/>
      <c r="Q15" s="14"/>
      <c r="R15" s="14"/>
      <c r="S15" s="14"/>
      <c r="T15" s="14"/>
    </row>
    <row r="16" spans="1:20" ht="15">
      <c r="O16" s="14"/>
      <c r="P16" s="14"/>
      <c r="Q16" s="14"/>
      <c r="R16" s="14"/>
      <c r="S16" s="14"/>
      <c r="T16" s="14"/>
    </row>
    <row r="17" spans="1:20" ht="15">
      <c r="A17" s="2" t="s">
        <v>10</v>
      </c>
      <c r="B17" s="37">
        <v>0</v>
      </c>
      <c r="C17" s="37">
        <v>0</v>
      </c>
      <c r="D17" s="37">
        <v>0</v>
      </c>
      <c r="E17" s="37">
        <v>0</v>
      </c>
      <c r="F17" s="37">
        <v>0</v>
      </c>
      <c r="G17" s="37">
        <v>0</v>
      </c>
      <c r="H17" s="37">
        <v>0</v>
      </c>
      <c r="I17" s="37"/>
      <c r="J17" s="37"/>
      <c r="K17" s="37"/>
      <c r="L17" s="37"/>
      <c r="M17" s="37"/>
      <c r="N17" s="37">
        <v>0</v>
      </c>
      <c r="O17" s="14"/>
      <c r="P17" s="14"/>
      <c r="Q17" s="14"/>
      <c r="R17" s="14"/>
      <c r="S17" s="14"/>
      <c r="T17" s="14"/>
    </row>
    <row r="18" spans="1:20" ht="15">
      <c r="A18" s="2" t="s">
        <v>11</v>
      </c>
      <c r="B18" s="38">
        <v>52040</v>
      </c>
      <c r="C18" s="37">
        <v>488</v>
      </c>
      <c r="D18" s="37">
        <v>0</v>
      </c>
      <c r="E18" s="37">
        <v>2827</v>
      </c>
      <c r="F18" s="37">
        <v>0</v>
      </c>
      <c r="G18" s="38">
        <v>52910</v>
      </c>
      <c r="H18" s="37">
        <v>0</v>
      </c>
      <c r="I18" s="37"/>
      <c r="J18" s="37"/>
      <c r="K18" s="37"/>
      <c r="L18" s="37"/>
      <c r="M18" s="37"/>
      <c r="N18" s="38">
        <f>SUM(C18:M18)</f>
        <v>56225</v>
      </c>
      <c r="O18" s="14"/>
      <c r="P18" s="14"/>
      <c r="Q18" s="14"/>
      <c r="R18" s="14"/>
      <c r="S18" s="14"/>
      <c r="T18" s="14"/>
    </row>
    <row r="19" spans="1:20" ht="15">
      <c r="A19" s="2" t="s">
        <v>12</v>
      </c>
      <c r="B19" s="37">
        <v>0</v>
      </c>
      <c r="C19" s="37">
        <v>0</v>
      </c>
      <c r="D19" s="37">
        <v>0</v>
      </c>
      <c r="E19" s="37">
        <v>0</v>
      </c>
      <c r="F19" s="37">
        <v>0</v>
      </c>
      <c r="G19" s="37">
        <v>0</v>
      </c>
      <c r="H19" s="37">
        <v>0</v>
      </c>
      <c r="I19" s="37"/>
      <c r="J19" s="37"/>
      <c r="K19" s="37"/>
      <c r="L19" s="37"/>
      <c r="M19" s="37"/>
      <c r="N19" s="37">
        <v>0</v>
      </c>
      <c r="O19" s="14"/>
      <c r="P19" s="14"/>
      <c r="Q19" s="14"/>
      <c r="R19" s="14"/>
      <c r="S19" s="14"/>
      <c r="T19" s="14"/>
    </row>
    <row r="20" spans="1:20" ht="15">
      <c r="A20" s="2" t="s">
        <v>13</v>
      </c>
      <c r="B20" s="37">
        <v>0</v>
      </c>
      <c r="C20" s="37">
        <v>0</v>
      </c>
      <c r="D20" s="37">
        <v>0</v>
      </c>
      <c r="E20" s="37">
        <v>0</v>
      </c>
      <c r="F20" s="37">
        <v>0</v>
      </c>
      <c r="G20" s="37">
        <v>0</v>
      </c>
      <c r="H20" s="37">
        <v>0</v>
      </c>
      <c r="I20" s="37"/>
      <c r="J20" s="37"/>
      <c r="K20" s="37"/>
      <c r="L20" s="37"/>
      <c r="M20" s="37"/>
      <c r="N20" s="37">
        <v>0</v>
      </c>
      <c r="O20" s="14"/>
      <c r="P20" s="14"/>
      <c r="Q20" s="14"/>
      <c r="R20" s="14"/>
      <c r="S20" s="14"/>
      <c r="T20" s="14"/>
    </row>
    <row r="21" spans="1:20" ht="15">
      <c r="A21" s="2" t="s">
        <v>14</v>
      </c>
      <c r="B21" s="37">
        <v>0</v>
      </c>
      <c r="C21" s="37">
        <v>0</v>
      </c>
      <c r="D21" s="37">
        <v>0</v>
      </c>
      <c r="E21" s="37">
        <v>0</v>
      </c>
      <c r="F21" s="37">
        <v>0</v>
      </c>
      <c r="G21" s="37">
        <v>0</v>
      </c>
      <c r="H21" s="37">
        <v>0</v>
      </c>
      <c r="I21" s="37"/>
      <c r="J21" s="37"/>
      <c r="K21" s="37"/>
      <c r="L21" s="37"/>
      <c r="M21" s="37"/>
      <c r="N21" s="37">
        <v>0</v>
      </c>
      <c r="O21" s="14"/>
      <c r="P21" s="14"/>
      <c r="Q21" s="14"/>
      <c r="R21" s="14"/>
      <c r="S21" s="14"/>
      <c r="T21" s="14"/>
    </row>
    <row r="22" spans="1:20" ht="15">
      <c r="A22" s="2" t="s">
        <v>15</v>
      </c>
      <c r="B22" s="37">
        <v>0</v>
      </c>
      <c r="C22" s="37">
        <v>0</v>
      </c>
      <c r="D22" s="37">
        <v>0</v>
      </c>
      <c r="E22" s="37">
        <v>0</v>
      </c>
      <c r="F22" s="37">
        <v>0</v>
      </c>
      <c r="G22" s="37">
        <v>0</v>
      </c>
      <c r="H22" s="37">
        <v>0</v>
      </c>
      <c r="I22" s="37"/>
      <c r="J22" s="37"/>
      <c r="K22" s="37"/>
      <c r="L22" s="37"/>
      <c r="M22" s="37"/>
      <c r="N22" s="37">
        <v>0</v>
      </c>
      <c r="O22" s="14"/>
      <c r="P22" s="14"/>
      <c r="Q22" s="14"/>
      <c r="R22" s="14"/>
      <c r="S22" s="14"/>
      <c r="T22" s="14"/>
    </row>
    <row r="23" spans="1:20" ht="15">
      <c r="A23" s="2" t="s">
        <v>7</v>
      </c>
      <c r="B23" s="38">
        <f>SUM(B17:B22)</f>
        <v>52040</v>
      </c>
      <c r="C23" s="37">
        <v>488</v>
      </c>
      <c r="D23" s="37">
        <v>0</v>
      </c>
      <c r="E23" s="37">
        <v>2827</v>
      </c>
      <c r="F23" s="37">
        <v>0</v>
      </c>
      <c r="G23" s="38">
        <f>SUM(G17:G22)</f>
        <v>52910</v>
      </c>
      <c r="H23" s="37">
        <v>0</v>
      </c>
      <c r="I23" s="37"/>
      <c r="J23" s="37"/>
      <c r="K23" s="37"/>
      <c r="L23" s="37"/>
      <c r="M23" s="37"/>
      <c r="N23" s="38">
        <f>SUM(N17:N22)</f>
        <v>56225</v>
      </c>
      <c r="O23" s="14"/>
      <c r="P23" s="14"/>
      <c r="Q23" s="14"/>
      <c r="R23" s="14"/>
      <c r="S23" s="14"/>
      <c r="T23" s="14"/>
    </row>
    <row r="24" spans="1:20" ht="15">
      <c r="B24" s="37"/>
      <c r="O24" s="14"/>
      <c r="P24" s="14"/>
      <c r="Q24" s="14"/>
      <c r="R24" s="14"/>
      <c r="S24" s="14"/>
      <c r="T24" s="14"/>
    </row>
    <row r="25" spans="1:20" ht="15">
      <c r="B25" s="37"/>
      <c r="O25" s="14"/>
      <c r="P25" s="14"/>
      <c r="Q25" s="14"/>
      <c r="R25" s="14"/>
      <c r="S25" s="14"/>
      <c r="T25" s="14"/>
    </row>
    <row r="26" spans="1:20" ht="15">
      <c r="O26" s="14"/>
      <c r="P26" s="14"/>
      <c r="Q26" s="14"/>
      <c r="R26" s="14"/>
      <c r="S26" s="14"/>
      <c r="T26" s="14"/>
    </row>
    <row r="27" spans="1:20" ht="18">
      <c r="A27" s="1" t="s">
        <v>16</v>
      </c>
      <c r="B27" s="1"/>
      <c r="C27" s="1"/>
      <c r="D27" s="1"/>
      <c r="E27" s="1"/>
      <c r="F27" s="1"/>
      <c r="G27" s="1"/>
      <c r="O27" s="14"/>
      <c r="P27" s="14"/>
      <c r="Q27" s="14"/>
      <c r="R27" s="14"/>
      <c r="S27" s="14"/>
      <c r="T27" s="14"/>
    </row>
    <row r="28" spans="1:20" ht="15">
      <c r="N28" s="37">
        <f>N32-M32-F32-C32-B32</f>
        <v>8146</v>
      </c>
      <c r="O28" s="14"/>
      <c r="P28" s="14"/>
      <c r="Q28" s="14"/>
      <c r="R28" s="14" t="s">
        <v>63</v>
      </c>
      <c r="S28" s="9">
        <f>N42/1000</f>
        <v>375.32283999999999</v>
      </c>
      <c r="T28" s="14"/>
    </row>
    <row r="29" spans="1:20" ht="15">
      <c r="B29" t="s">
        <v>60</v>
      </c>
      <c r="C29" s="8" t="s">
        <v>43</v>
      </c>
      <c r="D29" s="8" t="s">
        <v>44</v>
      </c>
      <c r="E29" s="8" t="s">
        <v>40</v>
      </c>
      <c r="F29" t="s">
        <v>53</v>
      </c>
      <c r="G29" s="8" t="s">
        <v>46</v>
      </c>
      <c r="H29" s="8" t="s">
        <v>47</v>
      </c>
      <c r="I29" s="8" t="s">
        <v>54</v>
      </c>
      <c r="J29" s="8" t="s">
        <v>49</v>
      </c>
      <c r="K29" s="8" t="s">
        <v>50</v>
      </c>
      <c r="L29" s="8" t="s">
        <v>51</v>
      </c>
      <c r="M29" s="8" t="s">
        <v>52</v>
      </c>
      <c r="N29" t="s">
        <v>57</v>
      </c>
      <c r="O29" s="14"/>
      <c r="P29" s="14"/>
      <c r="Q29" s="14"/>
      <c r="R29" s="14"/>
      <c r="S29" s="14"/>
      <c r="T29" s="14"/>
    </row>
    <row r="30" spans="1:20" ht="15">
      <c r="O30" s="14"/>
      <c r="P30" s="14"/>
      <c r="Q30" s="14"/>
      <c r="R30" s="14"/>
      <c r="S30" s="14" t="s">
        <v>64</v>
      </c>
      <c r="T30" s="14" t="s">
        <v>65</v>
      </c>
    </row>
    <row r="31" spans="1:20" ht="15">
      <c r="A31" s="2" t="s">
        <v>19</v>
      </c>
      <c r="B31" s="37">
        <v>0</v>
      </c>
      <c r="C31" s="37">
        <v>9231</v>
      </c>
      <c r="D31" s="37">
        <v>0</v>
      </c>
      <c r="E31" s="37">
        <v>0</v>
      </c>
      <c r="F31" s="37">
        <v>998</v>
      </c>
      <c r="G31" s="37">
        <v>0</v>
      </c>
      <c r="H31" s="37">
        <v>0</v>
      </c>
      <c r="I31" s="37"/>
      <c r="J31" s="37"/>
      <c r="K31" s="37"/>
      <c r="M31" s="37">
        <v>9209</v>
      </c>
      <c r="N31" s="37">
        <f>SUM(B31:M31)</f>
        <v>19438</v>
      </c>
      <c r="O31" s="10">
        <f>N31/N$39</f>
        <v>5.4307466648040793E-2</v>
      </c>
      <c r="P31" s="15" t="s">
        <v>66</v>
      </c>
      <c r="Q31" s="14"/>
      <c r="R31" s="14" t="s">
        <v>52</v>
      </c>
      <c r="S31" s="11">
        <f>M42/1000</f>
        <v>133.16183999999998</v>
      </c>
      <c r="T31" s="12">
        <f>M43</f>
        <v>0.35479279651619394</v>
      </c>
    </row>
    <row r="32" spans="1:20" ht="15">
      <c r="A32" s="2" t="s">
        <v>20</v>
      </c>
      <c r="B32" s="37">
        <v>11696</v>
      </c>
      <c r="C32" s="37">
        <v>10439</v>
      </c>
      <c r="D32" s="37">
        <v>0</v>
      </c>
      <c r="E32" s="38">
        <v>4073</v>
      </c>
      <c r="F32" s="37">
        <v>296</v>
      </c>
      <c r="G32" s="38">
        <v>4073</v>
      </c>
      <c r="H32" s="37">
        <v>0</v>
      </c>
      <c r="I32" s="37"/>
      <c r="J32" s="37"/>
      <c r="K32" s="37"/>
      <c r="M32" s="37">
        <v>44784</v>
      </c>
      <c r="N32" s="37">
        <f t="shared" ref="N32:N38" si="0">SUM(B32:M32)</f>
        <v>75361</v>
      </c>
      <c r="O32" s="10">
        <f t="shared" ref="O32:O34" si="1">N32/N$39</f>
        <v>0.21054969616539779</v>
      </c>
      <c r="P32" s="15" t="s">
        <v>67</v>
      </c>
      <c r="Q32" s="14"/>
      <c r="R32" s="14" t="s">
        <v>46</v>
      </c>
      <c r="S32" s="11">
        <f>G42/1000</f>
        <v>102.218</v>
      </c>
      <c r="T32" s="13">
        <f>G43</f>
        <v>0.27234686809894121</v>
      </c>
    </row>
    <row r="33" spans="1:20" ht="15">
      <c r="A33" s="2" t="s">
        <v>21</v>
      </c>
      <c r="B33" s="38">
        <v>10051</v>
      </c>
      <c r="C33" s="37">
        <v>98</v>
      </c>
      <c r="D33" s="37">
        <v>0</v>
      </c>
      <c r="E33" s="37">
        <v>0</v>
      </c>
      <c r="F33" s="37">
        <v>0</v>
      </c>
      <c r="G33" s="37">
        <v>0</v>
      </c>
      <c r="H33" s="37">
        <v>0</v>
      </c>
      <c r="I33" s="37"/>
      <c r="J33" s="37"/>
      <c r="K33" s="37"/>
      <c r="M33" s="37">
        <v>13669</v>
      </c>
      <c r="N33" s="37">
        <f t="shared" si="0"/>
        <v>23818</v>
      </c>
      <c r="O33" s="10">
        <f t="shared" si="1"/>
        <v>6.6544667178878261E-2</v>
      </c>
      <c r="P33" s="15" t="s">
        <v>68</v>
      </c>
      <c r="Q33" s="14"/>
      <c r="R33" s="14" t="s">
        <v>49</v>
      </c>
      <c r="S33" s="11">
        <f>J42/1000</f>
        <v>0</v>
      </c>
      <c r="T33" s="12">
        <f>J43</f>
        <v>0</v>
      </c>
    </row>
    <row r="34" spans="1:20" ht="15">
      <c r="A34" s="2" t="s">
        <v>22</v>
      </c>
      <c r="B34" s="37">
        <v>0</v>
      </c>
      <c r="C34" s="37">
        <v>100830</v>
      </c>
      <c r="D34" s="37">
        <v>0</v>
      </c>
      <c r="E34" s="37">
        <v>0</v>
      </c>
      <c r="F34" s="37">
        <v>9554</v>
      </c>
      <c r="G34" s="37">
        <v>0</v>
      </c>
      <c r="H34" s="37">
        <v>0</v>
      </c>
      <c r="I34" s="37"/>
      <c r="J34" s="37"/>
      <c r="K34" s="37"/>
      <c r="M34" s="37">
        <v>29</v>
      </c>
      <c r="N34" s="37">
        <f t="shared" si="0"/>
        <v>110413</v>
      </c>
      <c r="O34" s="10">
        <f t="shared" si="1"/>
        <v>0.30848082698889434</v>
      </c>
      <c r="P34" s="15" t="s">
        <v>69</v>
      </c>
      <c r="Q34" s="14"/>
      <c r="R34" s="14" t="s">
        <v>53</v>
      </c>
      <c r="S34" s="11">
        <f>F42/1000</f>
        <v>10.848000000000001</v>
      </c>
      <c r="T34" s="12">
        <f>F43</f>
        <v>2.8903117113789293E-2</v>
      </c>
    </row>
    <row r="35" spans="1:20" ht="15">
      <c r="A35" s="2" t="s">
        <v>23</v>
      </c>
      <c r="B35" s="38">
        <v>3969</v>
      </c>
      <c r="C35" s="37">
        <v>898</v>
      </c>
      <c r="D35" s="37">
        <v>0</v>
      </c>
      <c r="E35" s="37">
        <v>0</v>
      </c>
      <c r="F35" s="37">
        <v>0</v>
      </c>
      <c r="G35" s="37">
        <v>0</v>
      </c>
      <c r="H35" s="37">
        <v>0</v>
      </c>
      <c r="I35" s="37"/>
      <c r="J35" s="37"/>
      <c r="K35" s="37"/>
      <c r="M35" s="37">
        <v>15744</v>
      </c>
      <c r="N35" s="37">
        <f t="shared" si="0"/>
        <v>20611</v>
      </c>
      <c r="O35" s="10">
        <f>N35/N$39</f>
        <v>5.7584689529929456E-2</v>
      </c>
      <c r="P35" s="15" t="s">
        <v>70</v>
      </c>
      <c r="Q35" s="15"/>
      <c r="R35" s="14" t="s">
        <v>40</v>
      </c>
      <c r="S35" s="9">
        <f>E42/1000</f>
        <v>6.9</v>
      </c>
      <c r="T35" s="12">
        <f>E43</f>
        <v>1.8384172942952262E-2</v>
      </c>
    </row>
    <row r="36" spans="1:20" ht="15">
      <c r="A36" s="2" t="s">
        <v>24</v>
      </c>
      <c r="B36" s="38">
        <v>8487</v>
      </c>
      <c r="C36" s="37">
        <v>121</v>
      </c>
      <c r="D36" s="37">
        <v>0</v>
      </c>
      <c r="E36" s="37">
        <v>0</v>
      </c>
      <c r="F36" s="37">
        <v>0</v>
      </c>
      <c r="G36" s="37">
        <v>45235</v>
      </c>
      <c r="H36" s="37">
        <v>0</v>
      </c>
      <c r="I36" s="37"/>
      <c r="J36" s="37"/>
      <c r="K36" s="37"/>
      <c r="M36" s="37">
        <v>34058</v>
      </c>
      <c r="N36" s="37">
        <f t="shared" si="0"/>
        <v>87901</v>
      </c>
      <c r="O36" s="15"/>
      <c r="P36" s="15"/>
      <c r="Q36" s="14"/>
      <c r="R36" s="14" t="s">
        <v>71</v>
      </c>
      <c r="S36" s="11">
        <f>C42/1000</f>
        <v>122.19499999999999</v>
      </c>
      <c r="T36" s="13">
        <f>C43</f>
        <v>0.32557304532812342</v>
      </c>
    </row>
    <row r="37" spans="1:20" ht="15">
      <c r="A37" s="2" t="s">
        <v>25</v>
      </c>
      <c r="B37" s="38">
        <v>14488</v>
      </c>
      <c r="C37" s="37">
        <v>90</v>
      </c>
      <c r="D37" s="37">
        <v>0</v>
      </c>
      <c r="E37" s="37">
        <v>0</v>
      </c>
      <c r="F37" s="37">
        <v>0</v>
      </c>
      <c r="G37" s="37">
        <v>0</v>
      </c>
      <c r="H37" s="37">
        <v>0</v>
      </c>
      <c r="I37" s="37"/>
      <c r="J37" s="37"/>
      <c r="K37" s="37"/>
      <c r="M37" s="37">
        <v>4023</v>
      </c>
      <c r="N37" s="37">
        <f t="shared" si="0"/>
        <v>18601</v>
      </c>
      <c r="O37" s="15"/>
      <c r="P37" s="15"/>
      <c r="Q37" s="14"/>
      <c r="R37" s="14" t="s">
        <v>72</v>
      </c>
      <c r="S37" s="11">
        <f>I42/1000</f>
        <v>0</v>
      </c>
      <c r="T37" s="12">
        <f>I43</f>
        <v>0</v>
      </c>
    </row>
    <row r="38" spans="1:20" ht="15">
      <c r="A38" s="2" t="s">
        <v>26</v>
      </c>
      <c r="B38" s="37">
        <v>0</v>
      </c>
      <c r="C38" s="37">
        <v>0</v>
      </c>
      <c r="D38" s="37">
        <v>0</v>
      </c>
      <c r="E38" s="37">
        <v>0</v>
      </c>
      <c r="F38" s="37">
        <v>0</v>
      </c>
      <c r="G38" s="37">
        <v>0</v>
      </c>
      <c r="H38" s="37">
        <v>0</v>
      </c>
      <c r="I38" s="37"/>
      <c r="J38" s="37"/>
      <c r="K38" s="37"/>
      <c r="M38" s="37">
        <v>1782</v>
      </c>
      <c r="N38" s="37">
        <f t="shared" si="0"/>
        <v>1782</v>
      </c>
      <c r="O38" s="15">
        <f>SUM(O31:O35)</f>
        <v>0.69746734651114062</v>
      </c>
      <c r="P38" s="15"/>
      <c r="Q38" s="14"/>
      <c r="R38" s="14" t="s">
        <v>47</v>
      </c>
      <c r="S38" s="11">
        <f>H42/1000</f>
        <v>0</v>
      </c>
      <c r="T38" s="12">
        <f>H43</f>
        <v>0</v>
      </c>
    </row>
    <row r="39" spans="1:20" ht="15">
      <c r="A39" s="2" t="s">
        <v>7</v>
      </c>
      <c r="B39" s="41">
        <f>SUM(B31:B38)</f>
        <v>48691</v>
      </c>
      <c r="C39" s="41">
        <f t="shared" ref="C39:N39" si="2">SUM(C31:C38)</f>
        <v>121707</v>
      </c>
      <c r="D39" s="41">
        <f t="shared" si="2"/>
        <v>0</v>
      </c>
      <c r="E39" s="41">
        <f t="shared" si="2"/>
        <v>4073</v>
      </c>
      <c r="F39" s="41">
        <f t="shared" si="2"/>
        <v>10848</v>
      </c>
      <c r="G39" s="41">
        <f t="shared" si="2"/>
        <v>49308</v>
      </c>
      <c r="H39" s="41">
        <f t="shared" si="2"/>
        <v>0</v>
      </c>
      <c r="I39" s="41">
        <f t="shared" si="2"/>
        <v>0</v>
      </c>
      <c r="J39" s="41">
        <f t="shared" si="2"/>
        <v>0</v>
      </c>
      <c r="K39" s="41">
        <f t="shared" si="2"/>
        <v>0</v>
      </c>
      <c r="L39" s="41">
        <f t="shared" si="2"/>
        <v>0</v>
      </c>
      <c r="M39" s="41">
        <f t="shared" si="2"/>
        <v>123298</v>
      </c>
      <c r="N39" s="41">
        <f t="shared" si="2"/>
        <v>357925</v>
      </c>
      <c r="O39" s="14"/>
      <c r="P39" s="14"/>
      <c r="Q39" s="14"/>
      <c r="R39" s="14"/>
      <c r="S39" s="11">
        <f>SUM(S31:S38)</f>
        <v>375.32284000000004</v>
      </c>
      <c r="T39" s="12">
        <f>SUM(T31:T38)</f>
        <v>1.0000000000000002</v>
      </c>
    </row>
    <row r="41" spans="1:20" ht="15">
      <c r="A41" s="16" t="s">
        <v>73</v>
      </c>
      <c r="B41" s="17">
        <f>B38+B37+B36</f>
        <v>22975</v>
      </c>
      <c r="C41" s="17">
        <f t="shared" ref="C41:N41" si="3">C38+C37+C36</f>
        <v>211</v>
      </c>
      <c r="D41" s="17">
        <f t="shared" si="3"/>
        <v>0</v>
      </c>
      <c r="E41" s="17">
        <f t="shared" si="3"/>
        <v>0</v>
      </c>
      <c r="F41" s="17">
        <f t="shared" si="3"/>
        <v>0</v>
      </c>
      <c r="G41" s="17">
        <f t="shared" si="3"/>
        <v>45235</v>
      </c>
      <c r="H41" s="17">
        <f t="shared" si="3"/>
        <v>0</v>
      </c>
      <c r="I41" s="17">
        <f t="shared" si="3"/>
        <v>0</v>
      </c>
      <c r="J41" s="17">
        <f t="shared" si="3"/>
        <v>0</v>
      </c>
      <c r="K41" s="17">
        <f t="shared" si="3"/>
        <v>0</v>
      </c>
      <c r="L41" s="17">
        <f t="shared" si="3"/>
        <v>0</v>
      </c>
      <c r="M41" s="17">
        <f t="shared" si="3"/>
        <v>39863</v>
      </c>
      <c r="N41" s="17">
        <f t="shared" si="3"/>
        <v>108284</v>
      </c>
      <c r="O41" s="10">
        <f>N41/N$39</f>
        <v>0.30253265348885938</v>
      </c>
      <c r="P41" s="10" t="s">
        <v>74</v>
      </c>
      <c r="Q41"/>
      <c r="R41"/>
      <c r="S41"/>
      <c r="T41"/>
    </row>
    <row r="42" spans="1:20" ht="15">
      <c r="A42" s="18" t="s">
        <v>75</v>
      </c>
      <c r="B42" s="17"/>
      <c r="C42" s="19">
        <f>C39+C23</f>
        <v>122195</v>
      </c>
      <c r="D42" s="19">
        <f t="shared" ref="D42:L42" si="4">D39+D23</f>
        <v>0</v>
      </c>
      <c r="E42" s="19">
        <f t="shared" si="4"/>
        <v>6900</v>
      </c>
      <c r="F42" s="19">
        <f t="shared" si="4"/>
        <v>10848</v>
      </c>
      <c r="G42" s="19">
        <f t="shared" si="4"/>
        <v>102218</v>
      </c>
      <c r="H42" s="19">
        <f t="shared" si="4"/>
        <v>0</v>
      </c>
      <c r="I42" s="19">
        <f t="shared" si="4"/>
        <v>0</v>
      </c>
      <c r="J42" s="19">
        <f t="shared" si="4"/>
        <v>0</v>
      </c>
      <c r="K42" s="19">
        <f t="shared" si="4"/>
        <v>0</v>
      </c>
      <c r="L42" s="19">
        <f t="shared" si="4"/>
        <v>0</v>
      </c>
      <c r="M42" s="19">
        <f>M39+M23-B6+M45</f>
        <v>133161.84</v>
      </c>
      <c r="N42" s="20">
        <f>SUM(C42:M42)</f>
        <v>375322.83999999997</v>
      </c>
      <c r="O42"/>
      <c r="P42"/>
      <c r="Q42"/>
      <c r="R42"/>
      <c r="S42" t="s">
        <v>64</v>
      </c>
      <c r="T42" t="s">
        <v>65</v>
      </c>
    </row>
    <row r="43" spans="1:20" ht="15">
      <c r="A43" s="18" t="s">
        <v>76</v>
      </c>
      <c r="B43" s="17"/>
      <c r="C43" s="10">
        <f t="shared" ref="C43:M43" si="5">C42/$N42</f>
        <v>0.32557304532812342</v>
      </c>
      <c r="D43" s="10">
        <f t="shared" si="5"/>
        <v>0</v>
      </c>
      <c r="E43" s="10">
        <f t="shared" si="5"/>
        <v>1.8384172942952262E-2</v>
      </c>
      <c r="F43" s="10">
        <f t="shared" si="5"/>
        <v>2.8903117113789293E-2</v>
      </c>
      <c r="G43" s="10">
        <f t="shared" si="5"/>
        <v>0.27234686809894121</v>
      </c>
      <c r="H43" s="10">
        <f t="shared" si="5"/>
        <v>0</v>
      </c>
      <c r="I43" s="10">
        <f t="shared" si="5"/>
        <v>0</v>
      </c>
      <c r="J43" s="10">
        <f t="shared" si="5"/>
        <v>0</v>
      </c>
      <c r="K43" s="10">
        <f t="shared" si="5"/>
        <v>0</v>
      </c>
      <c r="L43" s="10">
        <f t="shared" si="5"/>
        <v>0</v>
      </c>
      <c r="M43" s="10">
        <f t="shared" si="5"/>
        <v>0.35479279651619394</v>
      </c>
      <c r="N43" s="10">
        <f>SUM(C43:M43)</f>
        <v>1</v>
      </c>
      <c r="O43"/>
      <c r="P43"/>
      <c r="Q43"/>
      <c r="R43" t="s">
        <v>27</v>
      </c>
      <c r="S43" s="21">
        <f>N45/1000</f>
        <v>13.21284</v>
      </c>
      <c r="T43"/>
    </row>
    <row r="44" spans="1:20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/>
      <c r="P44"/>
      <c r="Q44"/>
      <c r="R44" t="s">
        <v>77</v>
      </c>
      <c r="S44" s="22">
        <f>N41/1000</f>
        <v>108.28400000000001</v>
      </c>
      <c r="T44" s="12">
        <f>O41</f>
        <v>0.30253265348885938</v>
      </c>
    </row>
    <row r="45" spans="1:20" ht="15">
      <c r="A45" s="8" t="s">
        <v>78</v>
      </c>
      <c r="B45" s="8">
        <f>B23-B39</f>
        <v>3349</v>
      </c>
      <c r="C45" s="8"/>
      <c r="D45" s="8"/>
      <c r="E45" s="8"/>
      <c r="F45" s="8"/>
      <c r="G45" s="8"/>
      <c r="H45" s="8"/>
      <c r="I45" s="8"/>
      <c r="J45" s="8"/>
      <c r="K45" s="8"/>
      <c r="L45" s="8"/>
      <c r="M45" s="23">
        <f>M39*0.08</f>
        <v>9863.84</v>
      </c>
      <c r="N45" s="20">
        <f>B45+M45</f>
        <v>13212.84</v>
      </c>
      <c r="O45"/>
      <c r="P45"/>
      <c r="Q45"/>
      <c r="R45" t="s">
        <v>79</v>
      </c>
      <c r="S45" s="22">
        <f>N35/1000</f>
        <v>20.611000000000001</v>
      </c>
      <c r="T45" s="12">
        <f>O35</f>
        <v>5.7584689529929456E-2</v>
      </c>
    </row>
    <row r="46" spans="1:20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73"/>
      <c r="N46" s="8"/>
      <c r="O46"/>
      <c r="P46"/>
      <c r="Q46"/>
      <c r="R46" t="s">
        <v>80</v>
      </c>
      <c r="S46" s="22">
        <f>N33/1000</f>
        <v>23.818000000000001</v>
      </c>
      <c r="T46" s="12">
        <f>O33</f>
        <v>6.6544667178878261E-2</v>
      </c>
    </row>
    <row r="47" spans="1:20">
      <c r="A47" s="8"/>
      <c r="B47" s="8"/>
      <c r="C47" s="72"/>
      <c r="D47" s="73"/>
      <c r="E47" s="73"/>
      <c r="F47" s="73"/>
      <c r="G47" s="73"/>
      <c r="H47" s="73"/>
      <c r="I47" s="73"/>
      <c r="J47" s="73"/>
      <c r="K47" s="73"/>
      <c r="L47" s="8"/>
      <c r="M47" s="8"/>
      <c r="N47" s="8"/>
      <c r="O47"/>
      <c r="P47"/>
      <c r="Q47"/>
      <c r="R47" t="s">
        <v>66</v>
      </c>
      <c r="S47" s="22">
        <f>N31/1000</f>
        <v>19.437999999999999</v>
      </c>
      <c r="T47" s="12">
        <f>O31</f>
        <v>5.4307466648040793E-2</v>
      </c>
    </row>
    <row r="48" spans="1:20">
      <c r="A48" s="8"/>
      <c r="B48" s="8"/>
      <c r="C48" s="72"/>
      <c r="D48" s="73"/>
      <c r="E48" s="73"/>
      <c r="F48" s="73"/>
      <c r="G48" s="73"/>
      <c r="H48" s="73"/>
      <c r="I48" s="73"/>
      <c r="J48" s="72"/>
      <c r="K48" s="73"/>
      <c r="L48" s="8"/>
      <c r="M48" s="8"/>
      <c r="N48" s="8"/>
      <c r="O48"/>
      <c r="P48"/>
      <c r="Q48"/>
      <c r="R48" t="s">
        <v>81</v>
      </c>
      <c r="S48" s="22">
        <f>N32/1000</f>
        <v>75.361000000000004</v>
      </c>
      <c r="T48" s="13">
        <f>O32</f>
        <v>0.21054969616539779</v>
      </c>
    </row>
    <row r="49" spans="1:20">
      <c r="A49" s="8"/>
      <c r="B49" s="8"/>
      <c r="C49" s="74"/>
      <c r="D49" s="72"/>
      <c r="E49" s="72"/>
      <c r="F49" s="73"/>
      <c r="G49" s="73"/>
      <c r="H49" s="73"/>
      <c r="I49" s="73"/>
      <c r="J49" s="72"/>
      <c r="K49" s="74"/>
      <c r="L49" s="8"/>
      <c r="M49" s="8"/>
      <c r="N49" s="8"/>
      <c r="O49"/>
      <c r="P49"/>
      <c r="Q49"/>
      <c r="R49" t="s">
        <v>82</v>
      </c>
      <c r="S49" s="22">
        <f>N34/1000</f>
        <v>110.413</v>
      </c>
      <c r="T49" s="13">
        <f>O34</f>
        <v>0.30848082698889434</v>
      </c>
    </row>
    <row r="50" spans="1:20">
      <c r="A50" s="8"/>
      <c r="B50" s="8"/>
      <c r="C50" s="73"/>
      <c r="D50" s="73"/>
      <c r="E50" s="73"/>
      <c r="F50" s="73"/>
      <c r="G50" s="73"/>
      <c r="H50" s="73"/>
      <c r="I50" s="73"/>
      <c r="J50" s="73"/>
      <c r="K50" s="73"/>
      <c r="L50" s="8"/>
      <c r="M50" s="8"/>
      <c r="N50" s="8"/>
      <c r="O50"/>
      <c r="P50"/>
      <c r="Q50"/>
      <c r="R50" t="s">
        <v>83</v>
      </c>
      <c r="S50" s="22">
        <f>SUM(S44:S49)</f>
        <v>357.92500000000001</v>
      </c>
      <c r="T50" s="12">
        <f>SUM(T44:T49)</f>
        <v>1</v>
      </c>
    </row>
    <row r="51" spans="1:20">
      <c r="A51"/>
      <c r="B51"/>
      <c r="C51" s="75"/>
      <c r="D51" s="75"/>
      <c r="E51" s="75"/>
      <c r="F51" s="75"/>
      <c r="G51" s="75"/>
      <c r="H51" s="75"/>
      <c r="I51" s="75"/>
      <c r="J51" s="75"/>
      <c r="K51" s="75"/>
      <c r="L51"/>
      <c r="M51"/>
      <c r="N51"/>
      <c r="O51"/>
      <c r="P51"/>
      <c r="Q51"/>
      <c r="R51"/>
      <c r="S51"/>
      <c r="T51"/>
    </row>
    <row r="52" spans="1:20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</row>
    <row r="53" spans="1:20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 s="5"/>
      <c r="T53" s="25"/>
    </row>
    <row r="54" spans="1:20" ht="15">
      <c r="A54"/>
      <c r="B54"/>
      <c r="C54" s="26"/>
      <c r="D54" s="26"/>
      <c r="E54" s="26"/>
      <c r="F54" s="26"/>
      <c r="G54" s="26"/>
      <c r="H54" s="26"/>
      <c r="I54" s="26"/>
      <c r="J54" s="26"/>
      <c r="K54" s="26"/>
      <c r="L54" s="8"/>
      <c r="M54" s="27"/>
      <c r="N54"/>
      <c r="O54" s="8"/>
      <c r="P54" s="12"/>
      <c r="Q54"/>
      <c r="R54"/>
      <c r="S54" s="8"/>
      <c r="T54" s="28"/>
    </row>
    <row r="55" spans="1:20" ht="15">
      <c r="A55"/>
      <c r="B55"/>
      <c r="C55" s="26"/>
      <c r="D55" s="26"/>
      <c r="E55" s="26"/>
      <c r="F55" s="26"/>
      <c r="G55" s="26"/>
      <c r="H55" s="26"/>
      <c r="I55" s="26"/>
      <c r="J55" s="26"/>
      <c r="K55" s="26"/>
      <c r="L55" s="8"/>
      <c r="M55" s="27"/>
      <c r="N55"/>
      <c r="O55" s="8"/>
      <c r="P55" s="12"/>
      <c r="Q55"/>
      <c r="R55"/>
      <c r="S55" s="8"/>
      <c r="T55" s="28"/>
    </row>
    <row r="56" spans="1:20" ht="15">
      <c r="A56"/>
      <c r="B56"/>
      <c r="C56" s="26"/>
      <c r="D56" s="26"/>
      <c r="E56" s="26"/>
      <c r="F56" s="26"/>
      <c r="G56" s="26"/>
      <c r="H56" s="26"/>
      <c r="I56" s="26"/>
      <c r="J56" s="26"/>
      <c r="K56" s="26"/>
      <c r="L56" s="8"/>
      <c r="M56" s="27"/>
      <c r="N56"/>
      <c r="O56" s="8"/>
      <c r="P56" s="12"/>
      <c r="Q56"/>
      <c r="R56"/>
      <c r="S56" s="8"/>
      <c r="T56" s="28"/>
    </row>
    <row r="57" spans="1:20" ht="15">
      <c r="A57"/>
      <c r="B57"/>
      <c r="C57" s="26"/>
      <c r="D57" s="26"/>
      <c r="E57" s="26"/>
      <c r="F57" s="26"/>
      <c r="G57" s="26"/>
      <c r="H57" s="26"/>
      <c r="I57" s="26"/>
      <c r="J57" s="26"/>
      <c r="K57" s="26"/>
      <c r="L57" s="8"/>
      <c r="M57" s="27"/>
      <c r="N57"/>
      <c r="O57" s="8"/>
      <c r="P57" s="12"/>
      <c r="Q57"/>
      <c r="R57"/>
      <c r="S57" s="8"/>
      <c r="T57" s="28"/>
    </row>
    <row r="58" spans="1:20" ht="15">
      <c r="A58"/>
      <c r="B58"/>
      <c r="C58" s="26"/>
      <c r="D58" s="26"/>
      <c r="E58" s="26"/>
      <c r="F58" s="26"/>
      <c r="G58" s="26"/>
      <c r="H58" s="26"/>
      <c r="I58" s="26"/>
      <c r="J58" s="26"/>
      <c r="K58" s="26"/>
      <c r="L58" s="8"/>
      <c r="M58" s="27"/>
      <c r="N58"/>
      <c r="O58" s="8"/>
      <c r="P58" s="12"/>
      <c r="Q58"/>
      <c r="R58"/>
      <c r="S58" s="8"/>
      <c r="T58" s="28"/>
    </row>
    <row r="59" spans="1:20" ht="15">
      <c r="A59"/>
      <c r="B59"/>
      <c r="C59" s="26"/>
      <c r="D59" s="26"/>
      <c r="E59" s="26"/>
      <c r="F59" s="26"/>
      <c r="G59" s="26"/>
      <c r="H59" s="26"/>
      <c r="I59" s="26"/>
      <c r="J59" s="26"/>
      <c r="K59" s="26"/>
      <c r="L59" s="8"/>
      <c r="M59" s="27"/>
      <c r="N59"/>
      <c r="O59" s="8"/>
      <c r="P59" s="12"/>
      <c r="Q59"/>
      <c r="R59"/>
      <c r="S59" s="8"/>
      <c r="T59" s="28"/>
    </row>
    <row r="60" spans="1:20" ht="15">
      <c r="A60" s="18"/>
      <c r="B60"/>
      <c r="C60" s="26"/>
      <c r="D60" s="26"/>
      <c r="E60" s="26"/>
      <c r="F60" s="26"/>
      <c r="G60" s="26"/>
      <c r="H60" s="26"/>
      <c r="I60" s="26"/>
      <c r="J60" s="26"/>
      <c r="K60" s="26"/>
      <c r="L60" s="8"/>
      <c r="M60" s="27"/>
      <c r="N60"/>
      <c r="O60" s="8"/>
      <c r="P60" s="12"/>
      <c r="Q60"/>
      <c r="R60"/>
      <c r="S60" s="8"/>
      <c r="T60" s="28"/>
    </row>
    <row r="61" spans="1:20" ht="15">
      <c r="A61"/>
      <c r="B61"/>
      <c r="C61"/>
      <c r="D61"/>
      <c r="E61"/>
      <c r="F61"/>
      <c r="G61"/>
      <c r="H61"/>
      <c r="I61"/>
      <c r="J61"/>
      <c r="K61"/>
      <c r="L61" s="8"/>
      <c r="M61" s="27"/>
      <c r="N61"/>
      <c r="O61" s="8"/>
      <c r="P61" s="12"/>
      <c r="Q61"/>
      <c r="R61"/>
      <c r="S61" s="29"/>
      <c r="T61" s="30"/>
    </row>
    <row r="62" spans="1:20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 s="8"/>
    </row>
    <row r="63" spans="1:20">
      <c r="A63"/>
      <c r="B63" s="5"/>
      <c r="C63" s="5"/>
      <c r="D63" s="5"/>
      <c r="E63" s="5"/>
      <c r="F63" s="5"/>
      <c r="G63" s="5"/>
      <c r="H63" s="5"/>
      <c r="I63" s="5"/>
      <c r="J63"/>
      <c r="K63"/>
      <c r="L63"/>
      <c r="M63"/>
      <c r="N63"/>
      <c r="O63"/>
      <c r="P63"/>
      <c r="Q63"/>
      <c r="R63"/>
      <c r="S63" s="5"/>
      <c r="T63" s="25"/>
    </row>
    <row r="64" spans="1:20" ht="15">
      <c r="A64"/>
      <c r="B64" s="8"/>
      <c r="C64" s="8"/>
      <c r="D64" s="8"/>
      <c r="E64" s="8"/>
      <c r="F64" s="8"/>
      <c r="G64" s="8"/>
      <c r="H64" s="8"/>
      <c r="I64" s="8"/>
      <c r="J64"/>
      <c r="K64"/>
      <c r="L64"/>
      <c r="M64"/>
      <c r="N64"/>
      <c r="O64" s="8"/>
      <c r="P64" s="27"/>
      <c r="Q64"/>
      <c r="R64"/>
      <c r="S64" s="8"/>
      <c r="T64" s="28"/>
    </row>
    <row r="65" spans="1:20" ht="15">
      <c r="A65"/>
      <c r="B65" s="8"/>
      <c r="C65" s="8"/>
      <c r="D65" s="8"/>
      <c r="E65" s="8"/>
      <c r="F65" s="8"/>
      <c r="G65" s="8"/>
      <c r="H65" s="8"/>
      <c r="I65" s="8"/>
      <c r="J65"/>
      <c r="K65"/>
      <c r="L65"/>
      <c r="M65"/>
      <c r="N65"/>
      <c r="O65" s="8"/>
      <c r="P65" s="27"/>
      <c r="Q65"/>
      <c r="R65"/>
      <c r="S65" s="8"/>
      <c r="T65" s="28"/>
    </row>
    <row r="66" spans="1:20" ht="15">
      <c r="A66"/>
      <c r="B66" s="8"/>
      <c r="C66" s="8"/>
      <c r="D66" s="8"/>
      <c r="E66" s="8"/>
      <c r="F66" s="8"/>
      <c r="G66" s="8"/>
      <c r="H66" s="8"/>
      <c r="I66" s="8"/>
      <c r="J66"/>
      <c r="K66"/>
      <c r="L66"/>
      <c r="M66"/>
      <c r="N66"/>
      <c r="O66" s="8"/>
      <c r="P66" s="27"/>
      <c r="Q66"/>
      <c r="R66"/>
      <c r="S66" s="8"/>
      <c r="T66" s="28"/>
    </row>
    <row r="67" spans="1:20" ht="15">
      <c r="A67"/>
      <c r="B67" s="8"/>
      <c r="C67" s="8"/>
      <c r="D67" s="8"/>
      <c r="E67" s="8"/>
      <c r="F67" s="8"/>
      <c r="G67" s="8"/>
      <c r="H67" s="8"/>
      <c r="I67" s="8"/>
      <c r="J67"/>
      <c r="K67"/>
      <c r="L67"/>
      <c r="M67"/>
      <c r="N67"/>
      <c r="O67" s="8"/>
      <c r="P67" s="27"/>
      <c r="Q67"/>
      <c r="R67"/>
      <c r="S67" s="8"/>
      <c r="T67" s="28"/>
    </row>
    <row r="68" spans="1:20" ht="15">
      <c r="A68"/>
      <c r="B68" s="8"/>
      <c r="C68" s="8"/>
      <c r="D68" s="8"/>
      <c r="E68" s="8"/>
      <c r="F68" s="8"/>
      <c r="G68" s="8"/>
      <c r="H68" s="8"/>
      <c r="I68" s="8"/>
      <c r="J68"/>
      <c r="K68"/>
      <c r="L68"/>
      <c r="M68"/>
      <c r="N68"/>
      <c r="O68" s="8"/>
      <c r="P68" s="27"/>
      <c r="Q68"/>
      <c r="R68"/>
      <c r="S68" s="8"/>
      <c r="T68" s="28"/>
    </row>
    <row r="69" spans="1:20" ht="15">
      <c r="A69"/>
      <c r="B69" s="8"/>
      <c r="C69" s="8"/>
      <c r="D69" s="8"/>
      <c r="E69" s="8"/>
      <c r="F69" s="8"/>
      <c r="G69" s="8"/>
      <c r="H69" s="8"/>
      <c r="I69" s="8"/>
      <c r="J69"/>
      <c r="K69"/>
      <c r="L69"/>
      <c r="M69"/>
      <c r="N69"/>
      <c r="O69" s="8"/>
      <c r="P69" s="27"/>
      <c r="Q69"/>
      <c r="R69"/>
      <c r="S69" s="8"/>
      <c r="T69" s="28"/>
    </row>
    <row r="70" spans="1:20" ht="15">
      <c r="A70"/>
      <c r="B70" s="29"/>
      <c r="C70" s="29"/>
      <c r="D70" s="29"/>
      <c r="E70" s="29"/>
      <c r="F70" s="29"/>
      <c r="G70" s="29"/>
      <c r="H70" s="29"/>
      <c r="I70" s="29"/>
      <c r="J70"/>
      <c r="K70"/>
      <c r="L70"/>
      <c r="M70"/>
      <c r="N70"/>
      <c r="O70" s="29"/>
      <c r="P70" s="31"/>
      <c r="Q70"/>
      <c r="R70" s="32"/>
      <c r="S70" s="29"/>
      <c r="T70" s="31"/>
    </row>
  </sheetData>
  <pageMargins left="0.75" right="0.75" top="0.75" bottom="0.5" header="0.5" footer="0.75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70"/>
  <sheetViews>
    <sheetView topLeftCell="A41" workbookViewId="0">
      <selection activeCell="M46" sqref="M46"/>
    </sheetView>
  </sheetViews>
  <sheetFormatPr baseColWidth="10" defaultColWidth="8.83203125" defaultRowHeight="14" x14ac:dyDescent="0"/>
  <cols>
    <col min="1" max="1" width="15.5" style="2" customWidth="1"/>
    <col min="2" max="2" width="12" style="2" customWidth="1"/>
    <col min="3" max="3" width="13.83203125" style="2" customWidth="1"/>
    <col min="4" max="16384" width="8.83203125" style="2"/>
  </cols>
  <sheetData>
    <row r="1" spans="1:20" ht="18">
      <c r="A1" s="6" t="s">
        <v>0</v>
      </c>
      <c r="O1" s="14"/>
      <c r="P1" s="14"/>
      <c r="Q1" s="14"/>
      <c r="R1" s="14"/>
      <c r="S1" s="14"/>
      <c r="T1" s="14"/>
    </row>
    <row r="2" spans="1:20" ht="15">
      <c r="A2" s="2" t="s">
        <v>28</v>
      </c>
      <c r="B2" s="2" t="s">
        <v>29</v>
      </c>
      <c r="O2" s="14"/>
      <c r="P2" s="14"/>
      <c r="Q2" s="14"/>
      <c r="R2" s="14"/>
      <c r="S2" s="14"/>
      <c r="T2" s="14"/>
    </row>
    <row r="3" spans="1:20" ht="15">
      <c r="B3" s="8" t="s">
        <v>58</v>
      </c>
      <c r="C3" s="8" t="s">
        <v>43</v>
      </c>
      <c r="D3" s="8" t="s">
        <v>44</v>
      </c>
      <c r="E3" s="8" t="s">
        <v>40</v>
      </c>
      <c r="F3" s="8" t="s">
        <v>54</v>
      </c>
      <c r="G3" s="8" t="s">
        <v>46</v>
      </c>
      <c r="H3" s="8" t="s">
        <v>47</v>
      </c>
      <c r="I3" s="8" t="s">
        <v>48</v>
      </c>
      <c r="J3" s="8" t="s">
        <v>49</v>
      </c>
      <c r="K3" s="8" t="s">
        <v>50</v>
      </c>
      <c r="L3" s="8" t="s">
        <v>51</v>
      </c>
      <c r="M3" s="8" t="s">
        <v>52</v>
      </c>
      <c r="N3" t="s">
        <v>56</v>
      </c>
      <c r="O3" s="14"/>
      <c r="P3" s="14"/>
      <c r="Q3" s="14"/>
      <c r="R3" s="14"/>
      <c r="S3" s="14"/>
      <c r="T3" s="14"/>
    </row>
    <row r="4" spans="1:20" ht="15">
      <c r="A4" s="7">
        <v>2013</v>
      </c>
      <c r="O4" s="14"/>
      <c r="P4" s="14"/>
      <c r="Q4" s="14"/>
      <c r="R4" s="14"/>
      <c r="S4" s="14"/>
      <c r="T4" s="14"/>
    </row>
    <row r="5" spans="1:20" ht="15">
      <c r="A5" s="7" t="s">
        <v>38</v>
      </c>
      <c r="O5" s="14"/>
      <c r="P5" s="14"/>
      <c r="Q5" s="14"/>
      <c r="R5" s="14"/>
      <c r="S5" s="14"/>
      <c r="T5" s="14"/>
    </row>
    <row r="6" spans="1:20" ht="15">
      <c r="A6" s="7" t="s">
        <v>4</v>
      </c>
      <c r="B6" s="37">
        <v>8575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N6" s="2">
        <v>0</v>
      </c>
      <c r="O6" s="14"/>
      <c r="P6" s="14"/>
      <c r="Q6" s="14"/>
      <c r="R6" s="14"/>
      <c r="S6" s="14"/>
      <c r="T6" s="14"/>
    </row>
    <row r="7" spans="1:20" ht="15">
      <c r="A7" s="33" t="s">
        <v>85</v>
      </c>
      <c r="B7" s="38">
        <v>11066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N7" s="2">
        <v>0</v>
      </c>
      <c r="O7" s="14"/>
      <c r="P7" s="14"/>
      <c r="Q7" s="14"/>
      <c r="R7" s="14"/>
      <c r="S7" s="14"/>
      <c r="T7" s="14"/>
    </row>
    <row r="8" spans="1:20" ht="15">
      <c r="A8" s="7" t="s">
        <v>6</v>
      </c>
      <c r="B8" s="2">
        <v>611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N8" s="2">
        <v>0</v>
      </c>
      <c r="O8" s="14"/>
      <c r="P8" s="14"/>
      <c r="Q8" s="14"/>
      <c r="R8" s="14"/>
      <c r="S8" s="14"/>
      <c r="T8" s="14"/>
    </row>
    <row r="9" spans="1:20" ht="15">
      <c r="A9" s="7" t="s">
        <v>7</v>
      </c>
      <c r="B9" s="38">
        <f>SUM(B6:B8)</f>
        <v>20252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N9" s="2">
        <v>0</v>
      </c>
      <c r="O9" s="14"/>
      <c r="P9" s="14"/>
      <c r="Q9" s="14"/>
      <c r="R9" s="14"/>
      <c r="S9" s="14"/>
      <c r="T9" s="14"/>
    </row>
    <row r="10" spans="1:20" ht="15">
      <c r="O10" s="14"/>
      <c r="P10" s="14"/>
      <c r="Q10" s="14"/>
      <c r="R10" s="14"/>
      <c r="S10" s="14"/>
      <c r="T10" s="14"/>
    </row>
    <row r="11" spans="1:20" ht="15">
      <c r="O11" s="14"/>
      <c r="P11" s="14"/>
      <c r="Q11" s="14"/>
      <c r="R11" s="14"/>
      <c r="S11" s="14"/>
      <c r="T11" s="14"/>
    </row>
    <row r="12" spans="1:20" ht="15">
      <c r="O12" s="14"/>
      <c r="P12" s="14"/>
      <c r="Q12" s="14"/>
      <c r="R12" s="14"/>
      <c r="S12" s="14"/>
      <c r="T12" s="14"/>
    </row>
    <row r="13" spans="1:20" ht="18">
      <c r="A13" s="1" t="s">
        <v>8</v>
      </c>
      <c r="B13" s="1"/>
      <c r="C13" s="1"/>
      <c r="D13" s="1"/>
      <c r="E13" s="1"/>
      <c r="F13" s="1"/>
      <c r="G13" s="1"/>
      <c r="H13" s="1"/>
      <c r="N13" s="1"/>
      <c r="O13" s="14"/>
      <c r="P13" s="14"/>
      <c r="Q13" s="14"/>
      <c r="R13" s="14"/>
      <c r="S13" s="14"/>
      <c r="T13" s="14"/>
    </row>
    <row r="14" spans="1:20" ht="15">
      <c r="O14" s="14"/>
      <c r="P14" s="14"/>
      <c r="Q14" s="14"/>
      <c r="R14" s="14"/>
      <c r="S14" s="14"/>
      <c r="T14" s="14"/>
    </row>
    <row r="15" spans="1:20" ht="15">
      <c r="B15" t="s">
        <v>59</v>
      </c>
      <c r="C15" s="8" t="s">
        <v>43</v>
      </c>
      <c r="D15" s="8" t="s">
        <v>44</v>
      </c>
      <c r="E15" s="8" t="s">
        <v>40</v>
      </c>
      <c r="F15" s="8" t="s">
        <v>45</v>
      </c>
      <c r="G15" s="8" t="s">
        <v>46</v>
      </c>
      <c r="H15" s="8" t="s">
        <v>47</v>
      </c>
      <c r="I15" s="8" t="s">
        <v>48</v>
      </c>
      <c r="J15" s="8" t="s">
        <v>49</v>
      </c>
      <c r="K15" s="8" t="s">
        <v>50</v>
      </c>
      <c r="L15" s="8" t="s">
        <v>51</v>
      </c>
      <c r="M15" s="8" t="s">
        <v>52</v>
      </c>
      <c r="N15" s="2" t="s">
        <v>56</v>
      </c>
      <c r="O15" s="14"/>
      <c r="P15" s="14"/>
      <c r="Q15" s="14"/>
      <c r="R15" s="14"/>
      <c r="S15" s="14"/>
      <c r="T15" s="14"/>
    </row>
    <row r="16" spans="1:20" ht="15">
      <c r="O16" s="14"/>
      <c r="P16" s="14"/>
      <c r="Q16" s="14"/>
      <c r="R16" s="14"/>
      <c r="S16" s="14"/>
      <c r="T16" s="14"/>
    </row>
    <row r="17" spans="1:20" ht="15">
      <c r="A17" s="2" t="s">
        <v>10</v>
      </c>
      <c r="B17" s="37">
        <v>145830</v>
      </c>
      <c r="C17" s="38">
        <v>1800</v>
      </c>
      <c r="D17" s="37">
        <v>0</v>
      </c>
      <c r="E17" s="37">
        <v>0</v>
      </c>
      <c r="F17" s="37">
        <v>0</v>
      </c>
      <c r="G17" s="38">
        <v>148700</v>
      </c>
      <c r="H17" s="37">
        <v>0</v>
      </c>
      <c r="I17" s="37"/>
      <c r="J17" s="37"/>
      <c r="K17" s="37"/>
      <c r="L17" s="37"/>
      <c r="M17" s="37"/>
      <c r="N17" s="38">
        <f>SUM(C17:M17)</f>
        <v>150500</v>
      </c>
      <c r="O17" s="14"/>
      <c r="P17" s="14"/>
      <c r="Q17" s="14"/>
      <c r="R17" s="14"/>
      <c r="S17" s="14"/>
      <c r="T17" s="14"/>
    </row>
    <row r="18" spans="1:20" ht="15">
      <c r="A18" s="2" t="s">
        <v>11</v>
      </c>
      <c r="B18" s="37">
        <v>0</v>
      </c>
      <c r="C18" s="37">
        <v>0</v>
      </c>
      <c r="D18" s="37">
        <v>0</v>
      </c>
      <c r="E18" s="37">
        <v>0</v>
      </c>
      <c r="F18" s="37">
        <v>0</v>
      </c>
      <c r="G18" s="37">
        <v>0</v>
      </c>
      <c r="H18" s="37">
        <v>0</v>
      </c>
      <c r="I18" s="37"/>
      <c r="J18" s="37"/>
      <c r="K18" s="37"/>
      <c r="L18" s="37"/>
      <c r="M18" s="37"/>
      <c r="N18" s="37">
        <v>0</v>
      </c>
      <c r="O18" s="14"/>
      <c r="P18" s="14"/>
      <c r="Q18" s="14"/>
      <c r="R18" s="14"/>
      <c r="S18" s="14"/>
      <c r="T18" s="14"/>
    </row>
    <row r="19" spans="1:20" ht="15">
      <c r="A19" s="2" t="s">
        <v>12</v>
      </c>
      <c r="B19" s="37">
        <v>0</v>
      </c>
      <c r="C19" s="37">
        <v>0</v>
      </c>
      <c r="D19" s="37">
        <v>0</v>
      </c>
      <c r="E19" s="37">
        <v>0</v>
      </c>
      <c r="F19" s="37">
        <v>0</v>
      </c>
      <c r="G19" s="37">
        <v>0</v>
      </c>
      <c r="H19" s="37">
        <v>0</v>
      </c>
      <c r="I19" s="37"/>
      <c r="J19" s="37"/>
      <c r="K19" s="37"/>
      <c r="L19" s="37"/>
      <c r="M19" s="37"/>
      <c r="N19" s="37">
        <v>0</v>
      </c>
      <c r="O19" s="14"/>
      <c r="P19" s="14"/>
      <c r="Q19" s="14"/>
      <c r="R19" s="14"/>
      <c r="S19" s="14"/>
      <c r="T19" s="14"/>
    </row>
    <row r="20" spans="1:20" ht="15">
      <c r="A20" s="2" t="s">
        <v>13</v>
      </c>
      <c r="B20" s="37">
        <v>0</v>
      </c>
      <c r="C20" s="37">
        <v>0</v>
      </c>
      <c r="D20" s="37">
        <v>0</v>
      </c>
      <c r="E20" s="37">
        <v>0</v>
      </c>
      <c r="F20" s="37">
        <v>0</v>
      </c>
      <c r="G20" s="37">
        <v>0</v>
      </c>
      <c r="H20" s="37">
        <v>0</v>
      </c>
      <c r="I20" s="37"/>
      <c r="J20" s="37"/>
      <c r="K20" s="37"/>
      <c r="L20" s="37"/>
      <c r="M20" s="37"/>
      <c r="N20" s="37">
        <v>0</v>
      </c>
      <c r="O20" s="14"/>
      <c r="P20" s="14"/>
      <c r="Q20" s="14"/>
      <c r="R20" s="14"/>
      <c r="S20" s="14"/>
      <c r="T20" s="14"/>
    </row>
    <row r="21" spans="1:20" ht="15">
      <c r="A21" s="2" t="s">
        <v>14</v>
      </c>
      <c r="B21" s="37">
        <v>0</v>
      </c>
      <c r="C21" s="37">
        <v>0</v>
      </c>
      <c r="D21" s="37">
        <v>0</v>
      </c>
      <c r="E21" s="37">
        <v>0</v>
      </c>
      <c r="F21" s="37">
        <v>0</v>
      </c>
      <c r="G21" s="37">
        <v>0</v>
      </c>
      <c r="H21" s="37">
        <v>0</v>
      </c>
      <c r="I21" s="37"/>
      <c r="J21" s="37"/>
      <c r="K21" s="37"/>
      <c r="L21" s="37"/>
      <c r="M21" s="37"/>
      <c r="N21" s="37">
        <v>0</v>
      </c>
      <c r="O21" s="14"/>
      <c r="P21" s="14"/>
      <c r="Q21" s="14"/>
      <c r="R21" s="14"/>
      <c r="S21" s="14"/>
      <c r="T21" s="14"/>
    </row>
    <row r="22" spans="1:20" ht="15">
      <c r="A22" s="2" t="s">
        <v>15</v>
      </c>
      <c r="B22" s="37">
        <v>0</v>
      </c>
      <c r="C22" s="37">
        <v>0</v>
      </c>
      <c r="D22" s="37">
        <v>0</v>
      </c>
      <c r="E22" s="37">
        <v>0</v>
      </c>
      <c r="F22" s="37">
        <v>0</v>
      </c>
      <c r="G22" s="37">
        <v>0</v>
      </c>
      <c r="H22" s="37">
        <v>0</v>
      </c>
      <c r="I22" s="37"/>
      <c r="J22" s="37"/>
      <c r="K22" s="37"/>
      <c r="L22" s="37"/>
      <c r="M22" s="37"/>
      <c r="N22" s="37">
        <v>0</v>
      </c>
      <c r="O22" s="14"/>
      <c r="P22" s="14"/>
      <c r="Q22" s="14"/>
      <c r="R22" s="14"/>
      <c r="S22" s="14"/>
      <c r="T22" s="14"/>
    </row>
    <row r="23" spans="1:20" ht="15">
      <c r="A23" s="2" t="s">
        <v>7</v>
      </c>
      <c r="B23" s="37">
        <v>145830</v>
      </c>
      <c r="C23" s="38">
        <f>SUM(C17:C22)</f>
        <v>1800</v>
      </c>
      <c r="D23" s="37">
        <v>0</v>
      </c>
      <c r="E23" s="37">
        <v>0</v>
      </c>
      <c r="F23" s="37">
        <v>0</v>
      </c>
      <c r="G23" s="38">
        <f>SUM(G17:G22)</f>
        <v>148700</v>
      </c>
      <c r="H23" s="37">
        <v>0</v>
      </c>
      <c r="I23" s="37"/>
      <c r="J23" s="37"/>
      <c r="K23" s="37"/>
      <c r="L23" s="37"/>
      <c r="M23" s="37"/>
      <c r="N23" s="38">
        <f>SUM(N17:N22)</f>
        <v>150500</v>
      </c>
      <c r="O23" s="14"/>
      <c r="P23" s="14"/>
      <c r="Q23" s="14"/>
      <c r="R23" s="14"/>
      <c r="S23" s="14"/>
      <c r="T23" s="14"/>
    </row>
    <row r="24" spans="1:20" ht="15">
      <c r="O24" s="14"/>
      <c r="P24" s="14"/>
      <c r="Q24" s="14"/>
      <c r="R24" s="14"/>
      <c r="S24" s="14"/>
      <c r="T24" s="14"/>
    </row>
    <row r="25" spans="1:20" ht="15">
      <c r="O25" s="14"/>
      <c r="P25" s="14"/>
      <c r="Q25" s="14"/>
      <c r="R25" s="14"/>
      <c r="S25" s="14"/>
      <c r="T25" s="14"/>
    </row>
    <row r="26" spans="1:20" ht="15">
      <c r="O26" s="14"/>
      <c r="P26" s="14"/>
      <c r="Q26" s="14"/>
      <c r="R26" s="14"/>
      <c r="S26" s="14"/>
      <c r="T26" s="14"/>
    </row>
    <row r="27" spans="1:20" ht="18">
      <c r="A27" s="1" t="s">
        <v>16</v>
      </c>
      <c r="B27" s="1"/>
      <c r="C27" s="1"/>
      <c r="D27" s="1"/>
      <c r="E27" s="1"/>
      <c r="F27" s="1"/>
      <c r="G27" s="1"/>
      <c r="O27" s="14"/>
      <c r="P27" s="14"/>
      <c r="Q27" s="14"/>
      <c r="R27" s="14"/>
      <c r="S27" s="14"/>
      <c r="T27" s="14"/>
    </row>
    <row r="28" spans="1:20" ht="15">
      <c r="N28" s="37">
        <f>N32-M32-F32-C32-B32</f>
        <v>3159</v>
      </c>
      <c r="O28" s="14"/>
      <c r="P28" s="14"/>
      <c r="Q28" s="14"/>
      <c r="R28" s="14" t="s">
        <v>63</v>
      </c>
      <c r="S28" s="9">
        <f>N42/1000</f>
        <v>652.4090799999999</v>
      </c>
      <c r="T28" s="14"/>
    </row>
    <row r="29" spans="1:20" ht="15">
      <c r="B29" t="s">
        <v>60</v>
      </c>
      <c r="C29" s="8" t="s">
        <v>43</v>
      </c>
      <c r="D29" s="8" t="s">
        <v>44</v>
      </c>
      <c r="E29" s="8" t="s">
        <v>40</v>
      </c>
      <c r="F29" t="s">
        <v>53</v>
      </c>
      <c r="G29" s="8" t="s">
        <v>46</v>
      </c>
      <c r="H29" s="8" t="s">
        <v>47</v>
      </c>
      <c r="I29" s="8" t="s">
        <v>54</v>
      </c>
      <c r="J29" s="8" t="s">
        <v>49</v>
      </c>
      <c r="K29" s="8" t="s">
        <v>50</v>
      </c>
      <c r="L29" s="8" t="s">
        <v>51</v>
      </c>
      <c r="M29" s="8" t="s">
        <v>52</v>
      </c>
      <c r="N29" t="s">
        <v>57</v>
      </c>
      <c r="O29" s="14"/>
      <c r="P29" s="14"/>
      <c r="Q29" s="14"/>
      <c r="R29" s="14"/>
      <c r="S29" s="14"/>
      <c r="T29" s="14"/>
    </row>
    <row r="30" spans="1:20" ht="15">
      <c r="O30" s="14"/>
      <c r="P30" s="14"/>
      <c r="Q30" s="14"/>
      <c r="R30" s="14"/>
      <c r="S30" s="14" t="s">
        <v>64</v>
      </c>
      <c r="T30" s="14" t="s">
        <v>65</v>
      </c>
    </row>
    <row r="31" spans="1:20" ht="15">
      <c r="A31" s="2" t="s">
        <v>19</v>
      </c>
      <c r="B31" s="37">
        <v>0</v>
      </c>
      <c r="C31" s="37">
        <v>6645</v>
      </c>
      <c r="D31" s="37">
        <v>0</v>
      </c>
      <c r="E31" s="37">
        <v>0</v>
      </c>
      <c r="F31" s="37">
        <v>598</v>
      </c>
      <c r="G31" s="37">
        <v>0</v>
      </c>
      <c r="H31" s="37">
        <v>0</v>
      </c>
      <c r="I31" s="37"/>
      <c r="J31" s="37"/>
      <c r="K31" s="37"/>
      <c r="M31" s="37">
        <v>8228</v>
      </c>
      <c r="N31" s="37">
        <f>SUM(B31:M31)</f>
        <v>15471</v>
      </c>
      <c r="O31" s="10">
        <f>N31/N$39</f>
        <v>2.477575943924246E-2</v>
      </c>
      <c r="P31" s="15" t="s">
        <v>66</v>
      </c>
      <c r="Q31" s="14"/>
      <c r="R31" s="14" t="s">
        <v>52</v>
      </c>
      <c r="S31" s="11">
        <f>M42/1000</f>
        <v>181.85708</v>
      </c>
      <c r="T31" s="12">
        <f>M43</f>
        <v>0.27874700946835379</v>
      </c>
    </row>
    <row r="32" spans="1:20" ht="15">
      <c r="A32" s="2" t="s">
        <v>20</v>
      </c>
      <c r="B32" s="37">
        <v>24657</v>
      </c>
      <c r="C32" s="37">
        <v>8370</v>
      </c>
      <c r="D32" s="37">
        <v>0</v>
      </c>
      <c r="E32" s="38">
        <v>1579</v>
      </c>
      <c r="F32" s="37">
        <v>352</v>
      </c>
      <c r="G32" s="38">
        <v>1580</v>
      </c>
      <c r="H32" s="37">
        <v>0</v>
      </c>
      <c r="I32" s="37"/>
      <c r="J32" s="37"/>
      <c r="K32" s="37"/>
      <c r="M32" s="37">
        <v>51343</v>
      </c>
      <c r="N32" s="37">
        <f t="shared" ref="N32:N38" si="0">SUM(B32:M32)</f>
        <v>87881</v>
      </c>
      <c r="O32" s="10">
        <f t="shared" ref="O32:O34" si="1">N32/N$39</f>
        <v>0.14073547380777368</v>
      </c>
      <c r="P32" s="15" t="s">
        <v>67</v>
      </c>
      <c r="Q32" s="14"/>
      <c r="R32" s="14" t="s">
        <v>46</v>
      </c>
      <c r="S32" s="11">
        <f>G42/1000</f>
        <v>177.45500000000001</v>
      </c>
      <c r="T32" s="13">
        <f>G43</f>
        <v>0.27199958651709755</v>
      </c>
    </row>
    <row r="33" spans="1:20" ht="15">
      <c r="A33" s="2" t="s">
        <v>21</v>
      </c>
      <c r="B33" s="37">
        <v>14978</v>
      </c>
      <c r="C33" s="37">
        <v>2182</v>
      </c>
      <c r="D33" s="37">
        <v>0</v>
      </c>
      <c r="E33" s="37">
        <v>0</v>
      </c>
      <c r="F33" s="37">
        <v>0</v>
      </c>
      <c r="G33" s="37">
        <v>0</v>
      </c>
      <c r="H33" s="37">
        <v>0</v>
      </c>
      <c r="I33" s="37"/>
      <c r="J33" s="37"/>
      <c r="K33" s="37"/>
      <c r="M33" s="37">
        <v>18624</v>
      </c>
      <c r="N33" s="37">
        <f t="shared" si="0"/>
        <v>35784</v>
      </c>
      <c r="O33" s="10">
        <f t="shared" si="1"/>
        <v>5.7305654177095995E-2</v>
      </c>
      <c r="P33" s="15" t="s">
        <v>68</v>
      </c>
      <c r="Q33" s="14"/>
      <c r="R33" s="14" t="s">
        <v>49</v>
      </c>
      <c r="S33" s="11">
        <f>J42/1000</f>
        <v>0</v>
      </c>
      <c r="T33" s="12">
        <f>J43</f>
        <v>0</v>
      </c>
    </row>
    <row r="34" spans="1:20" ht="15">
      <c r="A34" s="2" t="s">
        <v>22</v>
      </c>
      <c r="B34" s="37">
        <v>0</v>
      </c>
      <c r="C34" s="37">
        <v>245861</v>
      </c>
      <c r="D34" s="37">
        <v>0</v>
      </c>
      <c r="E34" s="37">
        <v>0</v>
      </c>
      <c r="F34" s="37">
        <v>24591</v>
      </c>
      <c r="G34" s="37">
        <v>0</v>
      </c>
      <c r="H34" s="37">
        <v>0</v>
      </c>
      <c r="I34" s="37"/>
      <c r="J34" s="37"/>
      <c r="K34" s="37"/>
      <c r="M34" s="37">
        <v>98</v>
      </c>
      <c r="N34" s="37">
        <f t="shared" si="0"/>
        <v>270550</v>
      </c>
      <c r="O34" s="10">
        <f t="shared" si="1"/>
        <v>0.43326751446493744</v>
      </c>
      <c r="P34" s="15" t="s">
        <v>69</v>
      </c>
      <c r="Q34" s="14"/>
      <c r="R34" s="14" t="s">
        <v>53</v>
      </c>
      <c r="S34" s="11">
        <f>F42/1000</f>
        <v>25.541</v>
      </c>
      <c r="T34" s="12">
        <f>F43</f>
        <v>3.9148750044987114E-2</v>
      </c>
    </row>
    <row r="35" spans="1:20" ht="15">
      <c r="A35" s="2" t="s">
        <v>23</v>
      </c>
      <c r="B35" s="37">
        <v>16802</v>
      </c>
      <c r="C35" s="37">
        <v>516</v>
      </c>
      <c r="D35" s="37">
        <v>0</v>
      </c>
      <c r="E35" s="37">
        <v>0</v>
      </c>
      <c r="F35" s="37">
        <v>0</v>
      </c>
      <c r="G35" s="37">
        <v>0</v>
      </c>
      <c r="H35" s="37">
        <v>0</v>
      </c>
      <c r="I35" s="37"/>
      <c r="J35" s="37"/>
      <c r="K35" s="37"/>
      <c r="M35" s="37">
        <v>35372</v>
      </c>
      <c r="N35" s="37">
        <f t="shared" si="0"/>
        <v>52690</v>
      </c>
      <c r="O35" s="10">
        <f>N35/N$39</f>
        <v>8.437946899707098E-2</v>
      </c>
      <c r="P35" s="15" t="s">
        <v>70</v>
      </c>
      <c r="Q35" s="15"/>
      <c r="R35" s="14" t="s">
        <v>40</v>
      </c>
      <c r="S35" s="9">
        <f>E42/1000</f>
        <v>1.579</v>
      </c>
      <c r="T35" s="12">
        <f>E43</f>
        <v>2.4202606131723367E-3</v>
      </c>
    </row>
    <row r="36" spans="1:20" ht="15">
      <c r="A36" s="2" t="s">
        <v>24</v>
      </c>
      <c r="B36" s="37">
        <v>16897</v>
      </c>
      <c r="C36" s="37">
        <v>475</v>
      </c>
      <c r="D36" s="37">
        <v>0</v>
      </c>
      <c r="E36" s="37">
        <v>0</v>
      </c>
      <c r="F36" s="37">
        <v>0</v>
      </c>
      <c r="G36" s="37">
        <v>27175</v>
      </c>
      <c r="H36" s="37">
        <v>0</v>
      </c>
      <c r="I36" s="37"/>
      <c r="J36" s="37"/>
      <c r="K36" s="37"/>
      <c r="M36" s="37">
        <v>50406</v>
      </c>
      <c r="N36" s="37">
        <f t="shared" si="0"/>
        <v>94953</v>
      </c>
      <c r="O36" s="15"/>
      <c r="P36" s="15"/>
      <c r="Q36" s="14"/>
      <c r="R36" s="14" t="s">
        <v>71</v>
      </c>
      <c r="S36" s="11">
        <f>C42/1000</f>
        <v>265.97699999999998</v>
      </c>
      <c r="T36" s="13">
        <f>C43</f>
        <v>0.40768439335638923</v>
      </c>
    </row>
    <row r="37" spans="1:20" ht="15">
      <c r="A37" s="2" t="s">
        <v>25</v>
      </c>
      <c r="B37" s="37">
        <v>54729</v>
      </c>
      <c r="C37" s="37">
        <v>128</v>
      </c>
      <c r="D37" s="37">
        <v>0</v>
      </c>
      <c r="E37" s="37">
        <v>0</v>
      </c>
      <c r="F37" s="37">
        <v>0</v>
      </c>
      <c r="G37" s="37">
        <v>0</v>
      </c>
      <c r="H37" s="37">
        <v>0</v>
      </c>
      <c r="I37" s="37"/>
      <c r="J37" s="37"/>
      <c r="K37" s="37"/>
      <c r="M37" s="37">
        <v>10744</v>
      </c>
      <c r="N37" s="37">
        <f t="shared" si="0"/>
        <v>65601</v>
      </c>
      <c r="O37" s="15"/>
      <c r="P37" s="15"/>
      <c r="Q37" s="14"/>
      <c r="R37" s="14" t="s">
        <v>72</v>
      </c>
      <c r="S37" s="11">
        <f>I42/1000</f>
        <v>0</v>
      </c>
      <c r="T37" s="12">
        <f>I43</f>
        <v>0</v>
      </c>
    </row>
    <row r="38" spans="1:20" ht="15">
      <c r="A38" s="2" t="s">
        <v>26</v>
      </c>
      <c r="B38" s="37">
        <v>0</v>
      </c>
      <c r="C38" s="37">
        <v>0</v>
      </c>
      <c r="D38" s="37">
        <v>0</v>
      </c>
      <c r="E38" s="37">
        <v>0</v>
      </c>
      <c r="F38" s="37">
        <v>0</v>
      </c>
      <c r="G38" s="37">
        <v>0</v>
      </c>
      <c r="H38" s="37">
        <v>0</v>
      </c>
      <c r="I38" s="37"/>
      <c r="J38" s="37"/>
      <c r="K38" s="37"/>
      <c r="M38" s="37">
        <v>1511</v>
      </c>
      <c r="N38" s="37">
        <f t="shared" si="0"/>
        <v>1511</v>
      </c>
      <c r="O38" s="15">
        <f>SUM(O31:O35)</f>
        <v>0.74046387088612053</v>
      </c>
      <c r="P38" s="15"/>
      <c r="Q38" s="14"/>
      <c r="R38" s="14" t="s">
        <v>47</v>
      </c>
      <c r="S38" s="11">
        <f>H42/1000</f>
        <v>0</v>
      </c>
      <c r="T38" s="12">
        <f>H43</f>
        <v>0</v>
      </c>
    </row>
    <row r="39" spans="1:20" ht="15">
      <c r="A39" s="2" t="s">
        <v>7</v>
      </c>
      <c r="B39" s="37">
        <f>SUM(B31:B38)</f>
        <v>128063</v>
      </c>
      <c r="C39" s="37">
        <f t="shared" ref="C39:N39" si="2">SUM(C31:C38)</f>
        <v>264177</v>
      </c>
      <c r="D39" s="37">
        <f t="shared" si="2"/>
        <v>0</v>
      </c>
      <c r="E39" s="37">
        <f t="shared" si="2"/>
        <v>1579</v>
      </c>
      <c r="F39" s="37">
        <f t="shared" si="2"/>
        <v>25541</v>
      </c>
      <c r="G39" s="37">
        <f t="shared" si="2"/>
        <v>28755</v>
      </c>
      <c r="H39" s="37">
        <f t="shared" si="2"/>
        <v>0</v>
      </c>
      <c r="I39" s="37">
        <f t="shared" si="2"/>
        <v>0</v>
      </c>
      <c r="J39" s="37">
        <f t="shared" si="2"/>
        <v>0</v>
      </c>
      <c r="K39" s="37">
        <f t="shared" si="2"/>
        <v>0</v>
      </c>
      <c r="L39" s="37">
        <f t="shared" si="2"/>
        <v>0</v>
      </c>
      <c r="M39" s="37">
        <f t="shared" si="2"/>
        <v>176326</v>
      </c>
      <c r="N39" s="37">
        <f t="shared" si="2"/>
        <v>624441</v>
      </c>
      <c r="O39" s="14"/>
      <c r="P39" s="14"/>
      <c r="Q39" s="14"/>
      <c r="R39" s="14"/>
      <c r="S39" s="11">
        <f>SUM(S31:S38)</f>
        <v>652.40908000000002</v>
      </c>
      <c r="T39" s="12">
        <f>SUM(T31:T38)</f>
        <v>1</v>
      </c>
    </row>
    <row r="41" spans="1:20" ht="15">
      <c r="A41" s="16" t="s">
        <v>73</v>
      </c>
      <c r="B41" s="17">
        <f>B38+B37+B36</f>
        <v>71626</v>
      </c>
      <c r="C41" s="17">
        <f t="shared" ref="C41:N41" si="3">C38+C37+C36</f>
        <v>603</v>
      </c>
      <c r="D41" s="17">
        <f t="shared" si="3"/>
        <v>0</v>
      </c>
      <c r="E41" s="17">
        <f t="shared" si="3"/>
        <v>0</v>
      </c>
      <c r="F41" s="17">
        <f t="shared" si="3"/>
        <v>0</v>
      </c>
      <c r="G41" s="17">
        <f t="shared" si="3"/>
        <v>27175</v>
      </c>
      <c r="H41" s="17">
        <f t="shared" si="3"/>
        <v>0</v>
      </c>
      <c r="I41" s="17">
        <f t="shared" si="3"/>
        <v>0</v>
      </c>
      <c r="J41" s="17">
        <f t="shared" si="3"/>
        <v>0</v>
      </c>
      <c r="K41" s="17">
        <f t="shared" si="3"/>
        <v>0</v>
      </c>
      <c r="L41" s="17">
        <f t="shared" si="3"/>
        <v>0</v>
      </c>
      <c r="M41" s="17">
        <f t="shared" si="3"/>
        <v>62661</v>
      </c>
      <c r="N41" s="17">
        <f t="shared" si="3"/>
        <v>162065</v>
      </c>
      <c r="O41" s="10">
        <f>N41/N$39</f>
        <v>0.25953612911387947</v>
      </c>
      <c r="P41" s="10" t="s">
        <v>74</v>
      </c>
      <c r="Q41"/>
      <c r="R41"/>
      <c r="S41"/>
      <c r="T41"/>
    </row>
    <row r="42" spans="1:20" ht="15">
      <c r="A42" s="18" t="s">
        <v>75</v>
      </c>
      <c r="B42" s="17"/>
      <c r="C42" s="19">
        <f>C39+C23</f>
        <v>265977</v>
      </c>
      <c r="D42" s="19">
        <f t="shared" ref="D42:L42" si="4">D39+D23</f>
        <v>0</v>
      </c>
      <c r="E42" s="19">
        <f t="shared" si="4"/>
        <v>1579</v>
      </c>
      <c r="F42" s="19">
        <f t="shared" si="4"/>
        <v>25541</v>
      </c>
      <c r="G42" s="19">
        <f t="shared" si="4"/>
        <v>177455</v>
      </c>
      <c r="H42" s="19">
        <f t="shared" si="4"/>
        <v>0</v>
      </c>
      <c r="I42" s="19">
        <f t="shared" si="4"/>
        <v>0</v>
      </c>
      <c r="J42" s="19">
        <f t="shared" si="4"/>
        <v>0</v>
      </c>
      <c r="K42" s="19">
        <f t="shared" si="4"/>
        <v>0</v>
      </c>
      <c r="L42" s="19">
        <f t="shared" si="4"/>
        <v>0</v>
      </c>
      <c r="M42" s="19">
        <f>M39+M23-B6+M45</f>
        <v>181857.08</v>
      </c>
      <c r="N42" s="20">
        <f>SUM(C42:M42)</f>
        <v>652409.07999999996</v>
      </c>
      <c r="O42"/>
      <c r="P42"/>
      <c r="Q42"/>
      <c r="R42"/>
      <c r="S42" t="s">
        <v>64</v>
      </c>
      <c r="T42" t="s">
        <v>65</v>
      </c>
    </row>
    <row r="43" spans="1:20" ht="15">
      <c r="A43" s="18" t="s">
        <v>76</v>
      </c>
      <c r="B43" s="17"/>
      <c r="C43" s="10">
        <f t="shared" ref="C43:M43" si="5">C42/$N42</f>
        <v>0.40768439335638923</v>
      </c>
      <c r="D43" s="10">
        <f t="shared" si="5"/>
        <v>0</v>
      </c>
      <c r="E43" s="10">
        <f t="shared" si="5"/>
        <v>2.4202606131723367E-3</v>
      </c>
      <c r="F43" s="10">
        <f t="shared" si="5"/>
        <v>3.9148750044987114E-2</v>
      </c>
      <c r="G43" s="10">
        <f t="shared" si="5"/>
        <v>0.27199958651709755</v>
      </c>
      <c r="H43" s="10">
        <f t="shared" si="5"/>
        <v>0</v>
      </c>
      <c r="I43" s="10">
        <f t="shared" si="5"/>
        <v>0</v>
      </c>
      <c r="J43" s="10">
        <f t="shared" si="5"/>
        <v>0</v>
      </c>
      <c r="K43" s="10">
        <f t="shared" si="5"/>
        <v>0</v>
      </c>
      <c r="L43" s="10">
        <f t="shared" si="5"/>
        <v>0</v>
      </c>
      <c r="M43" s="10">
        <f t="shared" si="5"/>
        <v>0.27874700946835379</v>
      </c>
      <c r="N43" s="10">
        <f>SUM(C43:M43)</f>
        <v>1</v>
      </c>
      <c r="O43"/>
      <c r="P43"/>
      <c r="Q43"/>
      <c r="R43" t="s">
        <v>27</v>
      </c>
      <c r="S43" s="21">
        <f>N45/1000</f>
        <v>31.873080000000002</v>
      </c>
      <c r="T43"/>
    </row>
    <row r="44" spans="1:20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/>
      <c r="P44"/>
      <c r="Q44"/>
      <c r="R44" t="s">
        <v>77</v>
      </c>
      <c r="S44" s="22">
        <f>N41/1000</f>
        <v>162.065</v>
      </c>
      <c r="T44" s="12">
        <f>O41</f>
        <v>0.25953612911387947</v>
      </c>
    </row>
    <row r="45" spans="1:20" ht="15">
      <c r="A45" s="8" t="s">
        <v>78</v>
      </c>
      <c r="B45" s="8">
        <f>B23-B39</f>
        <v>17767</v>
      </c>
      <c r="C45" s="8"/>
      <c r="D45" s="8"/>
      <c r="E45" s="8"/>
      <c r="F45" s="8"/>
      <c r="G45" s="8"/>
      <c r="H45" s="8"/>
      <c r="I45" s="8"/>
      <c r="J45" s="8"/>
      <c r="K45" s="8"/>
      <c r="L45" s="8"/>
      <c r="M45" s="23">
        <f>M39*0.08</f>
        <v>14106.08</v>
      </c>
      <c r="N45" s="20">
        <f>B45+M45</f>
        <v>31873.08</v>
      </c>
      <c r="O45"/>
      <c r="P45"/>
      <c r="Q45"/>
      <c r="R45" t="s">
        <v>79</v>
      </c>
      <c r="S45" s="22">
        <f>N35/1000</f>
        <v>52.69</v>
      </c>
      <c r="T45" s="13">
        <f>O35</f>
        <v>8.437946899707098E-2</v>
      </c>
    </row>
    <row r="46" spans="1:20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73"/>
      <c r="N46" s="8"/>
      <c r="O46"/>
      <c r="P46"/>
      <c r="Q46"/>
      <c r="R46" t="s">
        <v>80</v>
      </c>
      <c r="S46" s="22">
        <f>N33/1000</f>
        <v>35.783999999999999</v>
      </c>
      <c r="T46" s="12">
        <f>O33</f>
        <v>5.7305654177095995E-2</v>
      </c>
    </row>
    <row r="47" spans="1:20">
      <c r="A47" s="8"/>
      <c r="B47" s="8"/>
      <c r="C47" s="24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/>
      <c r="P47"/>
      <c r="Q47"/>
      <c r="R47" t="s">
        <v>66</v>
      </c>
      <c r="S47" s="22">
        <f>N31/1000</f>
        <v>15.471</v>
      </c>
      <c r="T47" s="12">
        <f>O31</f>
        <v>2.477575943924246E-2</v>
      </c>
    </row>
    <row r="48" spans="1:20">
      <c r="A48" s="8"/>
      <c r="B48" s="8"/>
      <c r="C48" s="24"/>
      <c r="D48" s="8"/>
      <c r="E48" s="8"/>
      <c r="F48" s="8"/>
      <c r="G48" s="8"/>
      <c r="H48" s="8"/>
      <c r="I48" s="8"/>
      <c r="J48" s="24"/>
      <c r="K48" s="8"/>
      <c r="L48" s="8"/>
      <c r="M48" s="8"/>
      <c r="N48" s="8"/>
      <c r="O48"/>
      <c r="P48"/>
      <c r="Q48"/>
      <c r="R48" t="s">
        <v>81</v>
      </c>
      <c r="S48" s="22">
        <f>N32/1000</f>
        <v>87.881</v>
      </c>
      <c r="T48" s="13">
        <f>O32</f>
        <v>0.14073547380777368</v>
      </c>
    </row>
    <row r="49" spans="1:20">
      <c r="A49" s="8"/>
      <c r="B49" s="8"/>
      <c r="C49" s="24"/>
      <c r="D49" s="24"/>
      <c r="E49" s="24"/>
      <c r="F49" s="24"/>
      <c r="G49" s="24"/>
      <c r="H49" s="24"/>
      <c r="I49" s="24"/>
      <c r="J49" s="24"/>
      <c r="K49" s="24"/>
      <c r="L49" s="8"/>
      <c r="M49" s="8"/>
      <c r="N49" s="8"/>
      <c r="O49"/>
      <c r="P49"/>
      <c r="Q49"/>
      <c r="R49" t="s">
        <v>82</v>
      </c>
      <c r="S49" s="22">
        <f>N34/1000</f>
        <v>270.55</v>
      </c>
      <c r="T49" s="13">
        <f>O34</f>
        <v>0.43326751446493744</v>
      </c>
    </row>
    <row r="50" spans="1:20">
      <c r="A50" s="8"/>
      <c r="B50" s="8"/>
      <c r="C50" s="24"/>
      <c r="D50" s="24"/>
      <c r="E50" s="24"/>
      <c r="F50" s="24"/>
      <c r="G50" s="24"/>
      <c r="H50" s="24"/>
      <c r="I50" s="24"/>
      <c r="J50" s="24"/>
      <c r="K50" s="24"/>
      <c r="L50" s="8"/>
      <c r="M50" s="8"/>
      <c r="N50" s="8"/>
      <c r="O50"/>
      <c r="P50"/>
      <c r="Q50"/>
      <c r="R50" t="s">
        <v>83</v>
      </c>
      <c r="S50" s="22">
        <f>SUM(S44:S49)</f>
        <v>624.44100000000003</v>
      </c>
      <c r="T50" s="12">
        <f>SUM(T44:T49)</f>
        <v>1</v>
      </c>
    </row>
    <row r="51" spans="1:20">
      <c r="A51"/>
      <c r="B51"/>
      <c r="C51" s="24"/>
      <c r="D51" s="24"/>
      <c r="E51" s="24"/>
      <c r="F51" s="24"/>
      <c r="G51" s="24"/>
      <c r="H51" s="24"/>
      <c r="I51" s="24"/>
      <c r="J51" s="24"/>
      <c r="K51" s="24"/>
      <c r="L51"/>
      <c r="M51"/>
      <c r="N51"/>
      <c r="O51"/>
      <c r="P51"/>
      <c r="Q51"/>
      <c r="R51"/>
      <c r="S51"/>
      <c r="T51"/>
    </row>
    <row r="52" spans="1:20">
      <c r="A52"/>
      <c r="B52"/>
      <c r="C52" s="24"/>
      <c r="D52" s="24"/>
      <c r="E52" s="24"/>
      <c r="F52" s="24"/>
      <c r="G52" s="24"/>
      <c r="H52" s="24"/>
      <c r="I52" s="24"/>
      <c r="J52" s="24"/>
      <c r="K52" s="24"/>
      <c r="L52"/>
      <c r="M52"/>
      <c r="N52"/>
      <c r="O52"/>
      <c r="P52"/>
      <c r="Q52"/>
      <c r="R52"/>
      <c r="S52"/>
      <c r="T52"/>
    </row>
    <row r="53" spans="1:20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 s="5"/>
      <c r="T53" s="25"/>
    </row>
    <row r="54" spans="1:20" ht="15">
      <c r="A54"/>
      <c r="B54"/>
      <c r="C54" s="26"/>
      <c r="D54" s="26"/>
      <c r="E54" s="26"/>
      <c r="F54" s="26"/>
      <c r="G54" s="26"/>
      <c r="H54" s="26"/>
      <c r="I54" s="26"/>
      <c r="J54" s="26"/>
      <c r="K54" s="26"/>
      <c r="L54" s="8"/>
      <c r="M54" s="27"/>
      <c r="N54"/>
      <c r="O54" s="8"/>
      <c r="P54" s="12"/>
      <c r="Q54"/>
      <c r="R54"/>
      <c r="S54" s="8"/>
      <c r="T54" s="28"/>
    </row>
    <row r="55" spans="1:20" ht="15">
      <c r="A55"/>
      <c r="B55"/>
      <c r="C55" s="26"/>
      <c r="D55" s="26"/>
      <c r="E55" s="26"/>
      <c r="F55" s="26"/>
      <c r="G55" s="26"/>
      <c r="H55" s="26"/>
      <c r="I55" s="26"/>
      <c r="J55" s="26"/>
      <c r="K55" s="26"/>
      <c r="L55" s="8"/>
      <c r="M55" s="27"/>
      <c r="N55"/>
      <c r="O55" s="8"/>
      <c r="P55" s="12"/>
      <c r="Q55"/>
      <c r="R55"/>
      <c r="S55" s="8"/>
      <c r="T55" s="28"/>
    </row>
    <row r="56" spans="1:20" ht="15">
      <c r="A56"/>
      <c r="B56"/>
      <c r="C56" s="26"/>
      <c r="D56" s="26"/>
      <c r="E56" s="26"/>
      <c r="F56" s="26"/>
      <c r="G56" s="26"/>
      <c r="H56" s="26"/>
      <c r="I56" s="26"/>
      <c r="J56" s="26"/>
      <c r="K56" s="26"/>
      <c r="L56" s="8"/>
      <c r="M56" s="27"/>
      <c r="N56"/>
      <c r="O56" s="8"/>
      <c r="P56" s="12"/>
      <c r="Q56"/>
      <c r="R56"/>
      <c r="S56" s="8"/>
      <c r="T56" s="28"/>
    </row>
    <row r="57" spans="1:20" ht="15">
      <c r="A57"/>
      <c r="B57"/>
      <c r="C57" s="26"/>
      <c r="D57" s="26"/>
      <c r="E57" s="26"/>
      <c r="F57" s="26"/>
      <c r="G57" s="26"/>
      <c r="H57" s="26"/>
      <c r="I57" s="26"/>
      <c r="J57" s="26"/>
      <c r="K57" s="26"/>
      <c r="L57" s="8"/>
      <c r="M57" s="27"/>
      <c r="N57"/>
      <c r="O57" s="8"/>
      <c r="P57" s="12"/>
      <c r="Q57"/>
      <c r="R57"/>
      <c r="S57" s="8"/>
      <c r="T57" s="28"/>
    </row>
    <row r="58" spans="1:20" ht="15">
      <c r="A58"/>
      <c r="B58"/>
      <c r="C58" s="26"/>
      <c r="D58" s="26"/>
      <c r="E58" s="26"/>
      <c r="F58" s="26"/>
      <c r="G58" s="26"/>
      <c r="H58" s="26"/>
      <c r="I58" s="26"/>
      <c r="J58" s="26"/>
      <c r="K58" s="26"/>
      <c r="L58" s="8"/>
      <c r="M58" s="27"/>
      <c r="N58"/>
      <c r="O58" s="8"/>
      <c r="P58" s="12"/>
      <c r="Q58"/>
      <c r="R58"/>
      <c r="S58" s="8"/>
      <c r="T58" s="28"/>
    </row>
    <row r="59" spans="1:20" ht="15">
      <c r="A59"/>
      <c r="B59"/>
      <c r="C59" s="26"/>
      <c r="D59" s="26"/>
      <c r="E59" s="26"/>
      <c r="F59" s="26"/>
      <c r="G59" s="26"/>
      <c r="H59" s="26"/>
      <c r="I59" s="26"/>
      <c r="J59" s="26"/>
      <c r="K59" s="26"/>
      <c r="L59" s="8"/>
      <c r="M59" s="27"/>
      <c r="N59"/>
      <c r="O59" s="8"/>
      <c r="P59" s="12"/>
      <c r="Q59"/>
      <c r="R59"/>
      <c r="S59" s="8"/>
      <c r="T59" s="28"/>
    </row>
    <row r="60" spans="1:20" ht="15">
      <c r="A60" s="18"/>
      <c r="B60"/>
      <c r="C60" s="26"/>
      <c r="D60" s="26"/>
      <c r="E60" s="26"/>
      <c r="F60" s="26"/>
      <c r="G60" s="26"/>
      <c r="H60" s="26"/>
      <c r="I60" s="26"/>
      <c r="J60" s="26"/>
      <c r="K60" s="26"/>
      <c r="L60" s="8"/>
      <c r="M60" s="27"/>
      <c r="N60"/>
      <c r="O60" s="8"/>
      <c r="P60" s="12"/>
      <c r="Q60"/>
      <c r="R60"/>
      <c r="S60" s="8"/>
      <c r="T60" s="28"/>
    </row>
    <row r="61" spans="1:20" ht="15">
      <c r="A61"/>
      <c r="B61"/>
      <c r="C61"/>
      <c r="D61"/>
      <c r="E61"/>
      <c r="F61"/>
      <c r="G61"/>
      <c r="H61"/>
      <c r="I61"/>
      <c r="J61"/>
      <c r="K61"/>
      <c r="L61" s="8"/>
      <c r="M61" s="27"/>
      <c r="N61"/>
      <c r="O61" s="8"/>
      <c r="P61" s="12"/>
      <c r="Q61"/>
      <c r="R61"/>
      <c r="S61" s="29"/>
      <c r="T61" s="30"/>
    </row>
    <row r="62" spans="1:20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 s="8"/>
    </row>
    <row r="63" spans="1:20">
      <c r="A63"/>
      <c r="B63" s="5"/>
      <c r="C63" s="5"/>
      <c r="D63" s="5"/>
      <c r="E63" s="5"/>
      <c r="F63" s="5"/>
      <c r="G63" s="5"/>
      <c r="H63" s="5"/>
      <c r="I63" s="5"/>
      <c r="J63"/>
      <c r="K63"/>
      <c r="L63"/>
      <c r="M63"/>
      <c r="N63"/>
      <c r="O63"/>
      <c r="P63"/>
      <c r="Q63"/>
      <c r="R63"/>
      <c r="S63" s="5"/>
      <c r="T63" s="25"/>
    </row>
    <row r="64" spans="1:20" ht="15">
      <c r="A64"/>
      <c r="B64" s="8"/>
      <c r="C64" s="8"/>
      <c r="D64" s="8"/>
      <c r="E64" s="8"/>
      <c r="F64" s="8"/>
      <c r="G64" s="8"/>
      <c r="H64" s="8"/>
      <c r="I64" s="8"/>
      <c r="J64"/>
      <c r="K64"/>
      <c r="L64"/>
      <c r="M64"/>
      <c r="N64"/>
      <c r="O64" s="8"/>
      <c r="P64" s="27"/>
      <c r="Q64"/>
      <c r="R64"/>
      <c r="S64" s="8"/>
      <c r="T64" s="28"/>
    </row>
    <row r="65" spans="1:20" ht="15">
      <c r="A65"/>
      <c r="B65" s="8"/>
      <c r="C65" s="8"/>
      <c r="D65" s="8"/>
      <c r="E65" s="8"/>
      <c r="F65" s="8"/>
      <c r="G65" s="8"/>
      <c r="H65" s="8"/>
      <c r="I65" s="8"/>
      <c r="J65"/>
      <c r="K65"/>
      <c r="L65"/>
      <c r="M65"/>
      <c r="N65"/>
      <c r="O65" s="8"/>
      <c r="P65" s="27"/>
      <c r="Q65"/>
      <c r="R65"/>
      <c r="S65" s="8"/>
      <c r="T65" s="28"/>
    </row>
    <row r="66" spans="1:20" ht="15">
      <c r="A66"/>
      <c r="B66" s="8"/>
      <c r="C66" s="8"/>
      <c r="D66" s="8"/>
      <c r="E66" s="8"/>
      <c r="F66" s="8"/>
      <c r="G66" s="8"/>
      <c r="H66" s="8"/>
      <c r="I66" s="8"/>
      <c r="J66"/>
      <c r="K66"/>
      <c r="L66"/>
      <c r="M66"/>
      <c r="N66"/>
      <c r="O66" s="8"/>
      <c r="P66" s="27"/>
      <c r="Q66"/>
      <c r="R66"/>
      <c r="S66" s="8"/>
      <c r="T66" s="28"/>
    </row>
    <row r="67" spans="1:20" ht="15">
      <c r="A67"/>
      <c r="B67" s="8"/>
      <c r="C67" s="8"/>
      <c r="D67" s="8"/>
      <c r="E67" s="8"/>
      <c r="F67" s="8"/>
      <c r="G67" s="8"/>
      <c r="H67" s="8"/>
      <c r="I67" s="8"/>
      <c r="J67"/>
      <c r="K67"/>
      <c r="L67"/>
      <c r="M67"/>
      <c r="N67"/>
      <c r="O67" s="8"/>
      <c r="P67" s="27"/>
      <c r="Q67"/>
      <c r="R67"/>
      <c r="S67" s="8"/>
      <c r="T67" s="28"/>
    </row>
    <row r="68" spans="1:20" ht="15">
      <c r="A68"/>
      <c r="B68" s="8"/>
      <c r="C68" s="8"/>
      <c r="D68" s="8"/>
      <c r="E68" s="8"/>
      <c r="F68" s="8"/>
      <c r="G68" s="8"/>
      <c r="H68" s="8"/>
      <c r="I68" s="8"/>
      <c r="J68"/>
      <c r="K68"/>
      <c r="L68"/>
      <c r="M68"/>
      <c r="N68"/>
      <c r="O68" s="8"/>
      <c r="P68" s="27"/>
      <c r="Q68"/>
      <c r="R68"/>
      <c r="S68" s="8"/>
      <c r="T68" s="28"/>
    </row>
    <row r="69" spans="1:20" ht="15">
      <c r="A69"/>
      <c r="B69" s="8"/>
      <c r="C69" s="8"/>
      <c r="D69" s="8"/>
      <c r="E69" s="8"/>
      <c r="F69" s="8"/>
      <c r="G69" s="8"/>
      <c r="H69" s="8"/>
      <c r="I69" s="8"/>
      <c r="J69"/>
      <c r="K69"/>
      <c r="L69"/>
      <c r="M69"/>
      <c r="N69"/>
      <c r="O69" s="8"/>
      <c r="P69" s="27"/>
      <c r="Q69"/>
      <c r="R69"/>
      <c r="S69" s="8"/>
      <c r="T69" s="28"/>
    </row>
    <row r="70" spans="1:20" ht="15">
      <c r="A70"/>
      <c r="B70" s="29"/>
      <c r="C70" s="29"/>
      <c r="D70" s="29"/>
      <c r="E70" s="29"/>
      <c r="F70" s="29"/>
      <c r="G70" s="29"/>
      <c r="H70" s="29"/>
      <c r="I70" s="29"/>
      <c r="J70"/>
      <c r="K70"/>
      <c r="L70"/>
      <c r="M70"/>
      <c r="N70"/>
      <c r="O70" s="29"/>
      <c r="P70" s="31"/>
      <c r="Q70"/>
      <c r="R70" s="32"/>
      <c r="S70" s="29"/>
      <c r="T70" s="31"/>
    </row>
  </sheetData>
  <pageMargins left="0.75" right="0.75" top="0.75" bottom="0.5" header="0.5" footer="0.75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70"/>
  <sheetViews>
    <sheetView topLeftCell="A36" zoomScale="85" zoomScaleNormal="85" zoomScalePageLayoutView="85" workbookViewId="0">
      <selection activeCell="R53" sqref="R53:U70"/>
    </sheetView>
  </sheetViews>
  <sheetFormatPr baseColWidth="10" defaultColWidth="8.83203125" defaultRowHeight="14" x14ac:dyDescent="0"/>
  <cols>
    <col min="1" max="1" width="15.5" style="2" customWidth="1"/>
    <col min="2" max="2" width="12" style="2" customWidth="1"/>
    <col min="3" max="3" width="13.83203125" style="2" customWidth="1"/>
    <col min="4" max="16384" width="8.83203125" style="2"/>
  </cols>
  <sheetData>
    <row r="1" spans="1:20" ht="18">
      <c r="A1" s="6" t="s">
        <v>0</v>
      </c>
      <c r="O1" s="14"/>
      <c r="P1" s="14"/>
      <c r="Q1" s="14"/>
      <c r="R1" s="14"/>
      <c r="S1" s="14"/>
      <c r="T1" s="14"/>
    </row>
    <row r="2" spans="1:20" ht="15">
      <c r="A2" s="2" t="s">
        <v>28</v>
      </c>
      <c r="B2" s="2" t="s">
        <v>29</v>
      </c>
      <c r="O2" s="14"/>
      <c r="P2" s="14"/>
      <c r="Q2" s="14"/>
      <c r="R2" s="14"/>
      <c r="S2" s="14"/>
      <c r="T2" s="14"/>
    </row>
    <row r="3" spans="1:20" ht="15">
      <c r="B3" s="8" t="s">
        <v>58</v>
      </c>
      <c r="C3" s="8" t="s">
        <v>43</v>
      </c>
      <c r="D3" s="8" t="s">
        <v>44</v>
      </c>
      <c r="E3" s="8" t="s">
        <v>40</v>
      </c>
      <c r="F3" s="8" t="s">
        <v>54</v>
      </c>
      <c r="G3" s="8" t="s">
        <v>46</v>
      </c>
      <c r="H3" s="8" t="s">
        <v>47</v>
      </c>
      <c r="I3" s="8" t="s">
        <v>48</v>
      </c>
      <c r="J3" s="8" t="s">
        <v>49</v>
      </c>
      <c r="K3" s="8" t="s">
        <v>50</v>
      </c>
      <c r="L3" s="8" t="s">
        <v>51</v>
      </c>
      <c r="M3" s="8" t="s">
        <v>52</v>
      </c>
      <c r="N3" t="s">
        <v>56</v>
      </c>
      <c r="O3" s="14"/>
      <c r="P3" s="14"/>
      <c r="Q3" s="14"/>
      <c r="R3" s="14"/>
      <c r="S3" s="14"/>
      <c r="T3" s="14"/>
    </row>
    <row r="4" spans="1:20" ht="15">
      <c r="A4" s="7">
        <v>2013</v>
      </c>
      <c r="O4" s="14"/>
      <c r="P4" s="14"/>
      <c r="Q4" s="14"/>
      <c r="R4" s="14"/>
      <c r="S4" s="14"/>
      <c r="T4" s="14"/>
    </row>
    <row r="5" spans="1:20" ht="15">
      <c r="A5" s="7" t="s">
        <v>39</v>
      </c>
      <c r="O5" s="14"/>
      <c r="P5" s="14"/>
      <c r="Q5" s="14"/>
      <c r="R5" s="14"/>
      <c r="S5" s="14"/>
      <c r="T5" s="14"/>
    </row>
    <row r="6" spans="1:20" ht="15">
      <c r="A6" s="7" t="s">
        <v>4</v>
      </c>
      <c r="B6" s="2">
        <v>0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N6" s="2">
        <v>0</v>
      </c>
      <c r="O6" s="14"/>
      <c r="P6" s="14"/>
      <c r="Q6" s="14"/>
      <c r="R6" s="14"/>
      <c r="S6" s="14"/>
      <c r="T6" s="14"/>
    </row>
    <row r="7" spans="1:20" ht="15">
      <c r="A7" s="7" t="s">
        <v>5</v>
      </c>
      <c r="B7" s="2">
        <v>0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N7" s="2">
        <v>0</v>
      </c>
      <c r="O7" s="14"/>
      <c r="P7" s="14"/>
      <c r="Q7" s="14"/>
      <c r="R7" s="14"/>
      <c r="S7" s="14"/>
      <c r="T7" s="14"/>
    </row>
    <row r="8" spans="1:20" ht="15">
      <c r="A8" s="7" t="s">
        <v>6</v>
      </c>
      <c r="B8" s="37">
        <v>1408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N8" s="2">
        <v>0</v>
      </c>
      <c r="O8" s="14"/>
      <c r="P8" s="14"/>
      <c r="Q8" s="14"/>
      <c r="R8" s="14"/>
      <c r="S8" s="14"/>
      <c r="T8" s="14"/>
    </row>
    <row r="9" spans="1:20" ht="15">
      <c r="A9" s="7" t="s">
        <v>7</v>
      </c>
      <c r="B9" s="37">
        <v>1408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N9" s="2">
        <v>0</v>
      </c>
      <c r="O9" s="14"/>
      <c r="P9" s="14"/>
      <c r="Q9" s="14"/>
      <c r="R9" s="14"/>
      <c r="S9" s="14"/>
      <c r="T9" s="14"/>
    </row>
    <row r="10" spans="1:20" ht="15">
      <c r="O10" s="14"/>
      <c r="P10" s="14"/>
      <c r="Q10" s="14"/>
      <c r="R10" s="14"/>
      <c r="S10" s="14"/>
      <c r="T10" s="14"/>
    </row>
    <row r="11" spans="1:20" ht="15">
      <c r="O11" s="14"/>
      <c r="P11" s="14"/>
      <c r="Q11" s="14"/>
      <c r="R11" s="14"/>
      <c r="S11" s="14"/>
      <c r="T11" s="14"/>
    </row>
    <row r="12" spans="1:20" ht="15">
      <c r="O12" s="14"/>
      <c r="P12" s="14"/>
      <c r="Q12" s="14"/>
      <c r="R12" s="14"/>
      <c r="S12" s="14"/>
      <c r="T12" s="14"/>
    </row>
    <row r="13" spans="1:20" ht="18">
      <c r="A13" s="1" t="s">
        <v>8</v>
      </c>
      <c r="B13" s="1"/>
      <c r="C13" s="1"/>
      <c r="D13" s="1"/>
      <c r="E13" s="1"/>
      <c r="F13" s="1"/>
      <c r="G13" s="1"/>
      <c r="H13" s="1"/>
      <c r="N13" s="1"/>
      <c r="O13" s="14"/>
      <c r="P13" s="14"/>
      <c r="Q13" s="14"/>
      <c r="R13" s="14"/>
      <c r="S13" s="14"/>
      <c r="T13" s="14"/>
    </row>
    <row r="14" spans="1:20" ht="15">
      <c r="O14" s="14"/>
      <c r="P14" s="14"/>
      <c r="Q14" s="14"/>
      <c r="R14" s="14"/>
      <c r="S14" s="14"/>
      <c r="T14" s="14"/>
    </row>
    <row r="15" spans="1:20" ht="15">
      <c r="B15" t="s">
        <v>59</v>
      </c>
      <c r="C15" s="8" t="s">
        <v>43</v>
      </c>
      <c r="D15" s="8" t="s">
        <v>44</v>
      </c>
      <c r="E15" s="8" t="s">
        <v>40</v>
      </c>
      <c r="F15" s="8" t="s">
        <v>45</v>
      </c>
      <c r="G15" s="8" t="s">
        <v>46</v>
      </c>
      <c r="H15" s="8" t="s">
        <v>47</v>
      </c>
      <c r="I15" s="8" t="s">
        <v>48</v>
      </c>
      <c r="J15" s="8" t="s">
        <v>49</v>
      </c>
      <c r="K15" s="8" t="s">
        <v>50</v>
      </c>
      <c r="L15" s="8" t="s">
        <v>51</v>
      </c>
      <c r="M15" s="8" t="s">
        <v>52</v>
      </c>
      <c r="N15" s="2" t="s">
        <v>56</v>
      </c>
      <c r="O15" s="14"/>
      <c r="P15" s="14"/>
      <c r="Q15" s="14"/>
      <c r="R15" s="14"/>
      <c r="S15" s="14"/>
      <c r="T15" s="14"/>
    </row>
    <row r="16" spans="1:20" ht="15">
      <c r="O16" s="14"/>
      <c r="P16" s="14"/>
      <c r="Q16" s="14"/>
      <c r="R16" s="14"/>
      <c r="S16" s="14"/>
      <c r="T16" s="14"/>
    </row>
    <row r="17" spans="1:20" ht="15">
      <c r="A17" s="2" t="s">
        <v>10</v>
      </c>
      <c r="B17" s="37">
        <v>0</v>
      </c>
      <c r="C17" s="37">
        <v>0</v>
      </c>
      <c r="D17" s="37">
        <v>0</v>
      </c>
      <c r="E17" s="37">
        <v>0</v>
      </c>
      <c r="F17" s="37">
        <v>0</v>
      </c>
      <c r="G17" s="37">
        <v>0</v>
      </c>
      <c r="H17" s="37">
        <v>0</v>
      </c>
      <c r="I17" s="37"/>
      <c r="J17" s="37"/>
      <c r="K17" s="37"/>
      <c r="L17" s="37"/>
      <c r="M17" s="37"/>
      <c r="N17" s="37">
        <v>0</v>
      </c>
      <c r="O17" s="14"/>
      <c r="P17" s="14"/>
      <c r="Q17" s="14"/>
      <c r="R17" s="14"/>
      <c r="S17" s="14"/>
      <c r="T17" s="14"/>
    </row>
    <row r="18" spans="1:20" ht="15">
      <c r="A18" s="2" t="s">
        <v>11</v>
      </c>
      <c r="B18" s="37">
        <v>60683</v>
      </c>
      <c r="C18" s="37">
        <v>1224</v>
      </c>
      <c r="D18" s="37">
        <v>0</v>
      </c>
      <c r="E18" s="37">
        <v>0</v>
      </c>
      <c r="F18" s="37">
        <v>0</v>
      </c>
      <c r="G18" s="37">
        <v>59057</v>
      </c>
      <c r="H18" s="37">
        <v>0</v>
      </c>
      <c r="I18" s="37"/>
      <c r="J18" s="37"/>
      <c r="K18" s="37"/>
      <c r="L18" s="37"/>
      <c r="M18" s="37"/>
      <c r="N18" s="37">
        <v>60280</v>
      </c>
      <c r="O18" s="14"/>
      <c r="P18" s="14"/>
      <c r="Q18" s="14"/>
      <c r="R18" s="14"/>
      <c r="S18" s="14"/>
      <c r="T18" s="14"/>
    </row>
    <row r="19" spans="1:20" ht="15">
      <c r="A19" s="2" t="s">
        <v>12</v>
      </c>
      <c r="B19" s="37">
        <v>0</v>
      </c>
      <c r="C19" s="37">
        <v>0</v>
      </c>
      <c r="D19" s="37">
        <v>0</v>
      </c>
      <c r="E19" s="37">
        <v>0</v>
      </c>
      <c r="F19" s="37">
        <v>0</v>
      </c>
      <c r="G19" s="37">
        <v>0</v>
      </c>
      <c r="H19" s="37">
        <v>0</v>
      </c>
      <c r="I19" s="37"/>
      <c r="J19" s="37"/>
      <c r="K19" s="37"/>
      <c r="L19" s="37"/>
      <c r="M19" s="37"/>
      <c r="N19" s="37">
        <v>0</v>
      </c>
      <c r="O19" s="14"/>
      <c r="P19" s="14"/>
      <c r="Q19" s="14"/>
      <c r="R19" s="14"/>
      <c r="S19" s="14"/>
      <c r="T19" s="14"/>
    </row>
    <row r="20" spans="1:20" ht="15">
      <c r="A20" s="2" t="s">
        <v>13</v>
      </c>
      <c r="B20" s="37">
        <v>0</v>
      </c>
      <c r="C20" s="37">
        <v>0</v>
      </c>
      <c r="D20" s="37">
        <v>0</v>
      </c>
      <c r="E20" s="37">
        <v>0</v>
      </c>
      <c r="F20" s="37">
        <v>0</v>
      </c>
      <c r="G20" s="37">
        <v>0</v>
      </c>
      <c r="H20" s="37">
        <v>0</v>
      </c>
      <c r="I20" s="37"/>
      <c r="J20" s="37"/>
      <c r="K20" s="37"/>
      <c r="L20" s="37"/>
      <c r="M20" s="37"/>
      <c r="N20" s="37">
        <v>0</v>
      </c>
      <c r="O20" s="14"/>
      <c r="P20" s="14"/>
      <c r="Q20" s="14"/>
      <c r="R20" s="14"/>
      <c r="S20" s="14"/>
      <c r="T20" s="14"/>
    </row>
    <row r="21" spans="1:20" ht="15">
      <c r="A21" s="2" t="s">
        <v>14</v>
      </c>
      <c r="B21" s="37">
        <v>0</v>
      </c>
      <c r="C21" s="37">
        <v>0</v>
      </c>
      <c r="D21" s="37">
        <v>0</v>
      </c>
      <c r="E21" s="37">
        <v>0</v>
      </c>
      <c r="F21" s="37">
        <v>0</v>
      </c>
      <c r="G21" s="37">
        <v>0</v>
      </c>
      <c r="H21" s="37">
        <v>0</v>
      </c>
      <c r="I21" s="37"/>
      <c r="J21" s="37"/>
      <c r="K21" s="37"/>
      <c r="L21" s="37"/>
      <c r="M21" s="37"/>
      <c r="N21" s="37">
        <v>0</v>
      </c>
      <c r="O21" s="14"/>
      <c r="P21" s="14"/>
      <c r="Q21" s="14"/>
      <c r="R21" s="14"/>
      <c r="S21" s="14"/>
      <c r="T21" s="14"/>
    </row>
    <row r="22" spans="1:20" ht="15">
      <c r="A22" s="2" t="s">
        <v>15</v>
      </c>
      <c r="B22" s="37">
        <v>0</v>
      </c>
      <c r="C22" s="37">
        <v>0</v>
      </c>
      <c r="D22" s="37">
        <v>0</v>
      </c>
      <c r="E22" s="37">
        <v>0</v>
      </c>
      <c r="F22" s="37">
        <v>0</v>
      </c>
      <c r="G22" s="37">
        <v>0</v>
      </c>
      <c r="H22" s="37">
        <v>0</v>
      </c>
      <c r="I22" s="37"/>
      <c r="J22" s="37"/>
      <c r="K22" s="37"/>
      <c r="L22" s="37"/>
      <c r="M22" s="37"/>
      <c r="N22" s="37">
        <v>0</v>
      </c>
      <c r="O22" s="14"/>
      <c r="P22" s="14"/>
      <c r="Q22" s="14"/>
      <c r="R22" s="14"/>
      <c r="S22" s="14"/>
      <c r="T22" s="14"/>
    </row>
    <row r="23" spans="1:20" ht="15">
      <c r="A23" s="2" t="s">
        <v>7</v>
      </c>
      <c r="B23" s="37">
        <f>SUM(B17:B22)</f>
        <v>60683</v>
      </c>
      <c r="C23" s="37">
        <v>1224</v>
      </c>
      <c r="D23" s="37">
        <v>0</v>
      </c>
      <c r="E23" s="37">
        <v>0</v>
      </c>
      <c r="F23" s="37">
        <v>0</v>
      </c>
      <c r="G23" s="37">
        <v>59057</v>
      </c>
      <c r="H23" s="37">
        <v>0</v>
      </c>
      <c r="I23" s="37"/>
      <c r="J23" s="37"/>
      <c r="K23" s="37"/>
      <c r="L23" s="37"/>
      <c r="M23" s="37"/>
      <c r="N23" s="37">
        <v>60280</v>
      </c>
      <c r="O23" s="14"/>
      <c r="P23" s="14"/>
      <c r="Q23" s="14"/>
      <c r="R23" s="14"/>
      <c r="S23" s="14"/>
      <c r="T23" s="14"/>
    </row>
    <row r="24" spans="1:20" ht="15">
      <c r="B24" s="37"/>
      <c r="O24" s="14"/>
      <c r="P24" s="14"/>
      <c r="Q24" s="14"/>
      <c r="R24" s="14"/>
      <c r="S24" s="14"/>
      <c r="T24" s="14"/>
    </row>
    <row r="25" spans="1:20" ht="15">
      <c r="O25" s="14"/>
      <c r="P25" s="14"/>
      <c r="Q25" s="14"/>
      <c r="R25" s="14"/>
      <c r="S25" s="14"/>
      <c r="T25" s="14"/>
    </row>
    <row r="26" spans="1:20" ht="15">
      <c r="O26" s="14"/>
      <c r="P26" s="14"/>
      <c r="Q26" s="14"/>
      <c r="R26" s="14"/>
      <c r="S26" s="14"/>
      <c r="T26" s="14"/>
    </row>
    <row r="27" spans="1:20" ht="18">
      <c r="A27" s="1" t="s">
        <v>16</v>
      </c>
      <c r="B27" s="1"/>
      <c r="C27" s="1"/>
      <c r="D27" s="1"/>
      <c r="E27" s="1"/>
      <c r="F27" s="1"/>
      <c r="G27" s="1"/>
      <c r="O27" s="14"/>
      <c r="P27" s="14"/>
      <c r="Q27" s="14"/>
      <c r="R27" s="14"/>
      <c r="S27" s="14"/>
      <c r="T27" s="14"/>
    </row>
    <row r="28" spans="1:20" ht="15">
      <c r="N28" s="37">
        <f>N32-M32-F32-C32-B32</f>
        <v>208337</v>
      </c>
      <c r="O28" s="14"/>
      <c r="P28" s="14"/>
      <c r="Q28" s="14"/>
      <c r="R28" s="14" t="s">
        <v>63</v>
      </c>
      <c r="S28" s="9">
        <f>N42/1000</f>
        <v>870.86815999999988</v>
      </c>
      <c r="T28" s="14"/>
    </row>
    <row r="29" spans="1:20" ht="15">
      <c r="B29" t="s">
        <v>60</v>
      </c>
      <c r="C29" s="8" t="s">
        <v>43</v>
      </c>
      <c r="D29" s="8" t="s">
        <v>44</v>
      </c>
      <c r="E29" s="8" t="s">
        <v>40</v>
      </c>
      <c r="F29" t="s">
        <v>53</v>
      </c>
      <c r="G29" s="8" t="s">
        <v>46</v>
      </c>
      <c r="H29" s="8" t="s">
        <v>47</v>
      </c>
      <c r="I29" s="8" t="s">
        <v>54</v>
      </c>
      <c r="J29" s="8" t="s">
        <v>49</v>
      </c>
      <c r="K29" s="8" t="s">
        <v>50</v>
      </c>
      <c r="L29" s="8" t="s">
        <v>51</v>
      </c>
      <c r="M29" s="8" t="s">
        <v>52</v>
      </c>
      <c r="N29" t="s">
        <v>57</v>
      </c>
      <c r="O29" s="14"/>
      <c r="P29" s="14"/>
      <c r="Q29" s="14"/>
      <c r="R29" s="14"/>
      <c r="S29" s="14"/>
      <c r="T29" s="14"/>
    </row>
    <row r="30" spans="1:20" ht="15">
      <c r="O30" s="14"/>
      <c r="P30" s="14"/>
      <c r="Q30" s="14"/>
      <c r="R30" s="14"/>
      <c r="S30" s="14" t="s">
        <v>64</v>
      </c>
      <c r="T30" s="14" t="s">
        <v>65</v>
      </c>
    </row>
    <row r="31" spans="1:20" ht="15">
      <c r="A31" s="2" t="s">
        <v>19</v>
      </c>
      <c r="B31" s="37">
        <v>0</v>
      </c>
      <c r="C31" s="37">
        <v>4614</v>
      </c>
      <c r="D31" s="37">
        <v>0</v>
      </c>
      <c r="E31" s="37">
        <v>0</v>
      </c>
      <c r="F31" s="37">
        <v>479</v>
      </c>
      <c r="G31" s="37">
        <v>0</v>
      </c>
      <c r="H31" s="37">
        <v>0</v>
      </c>
      <c r="I31" s="37"/>
      <c r="J31" s="37"/>
      <c r="K31" s="37"/>
      <c r="M31" s="37">
        <v>8199</v>
      </c>
      <c r="N31" s="37">
        <f>SUM(B31:M31)</f>
        <v>13292</v>
      </c>
      <c r="O31" s="10">
        <f>N31/N$39</f>
        <v>1.5920526723655733E-2</v>
      </c>
      <c r="P31" s="15" t="s">
        <v>66</v>
      </c>
      <c r="Q31" s="14"/>
      <c r="R31" s="14" t="s">
        <v>52</v>
      </c>
      <c r="S31" s="11">
        <f>M42/1000</f>
        <v>364.34015999999997</v>
      </c>
      <c r="T31" s="12">
        <f>M43</f>
        <v>0.41836431360632131</v>
      </c>
    </row>
    <row r="32" spans="1:20" ht="15">
      <c r="A32" s="2" t="s">
        <v>20</v>
      </c>
      <c r="B32" s="37">
        <v>21368</v>
      </c>
      <c r="C32" s="37">
        <v>14153</v>
      </c>
      <c r="D32" s="37">
        <v>0</v>
      </c>
      <c r="E32" s="38">
        <v>79793</v>
      </c>
      <c r="F32" s="37">
        <v>1105</v>
      </c>
      <c r="G32" s="38">
        <v>128544</v>
      </c>
      <c r="H32" s="37">
        <v>0</v>
      </c>
      <c r="I32" s="37"/>
      <c r="J32" s="37"/>
      <c r="K32" s="37"/>
      <c r="M32" s="37">
        <v>230110</v>
      </c>
      <c r="N32" s="37">
        <f>SUM(B32:M32)</f>
        <v>475073</v>
      </c>
      <c r="O32" s="10">
        <f t="shared" ref="O32:O34" si="0">N32/N$39</f>
        <v>0.56901989107638429</v>
      </c>
      <c r="P32" s="15" t="s">
        <v>67</v>
      </c>
      <c r="Q32" s="14"/>
      <c r="R32" s="14" t="s">
        <v>46</v>
      </c>
      <c r="S32" s="11">
        <f>G42/1000</f>
        <v>230.31299999999999</v>
      </c>
      <c r="T32" s="13">
        <f>G43</f>
        <v>0.26446368185053409</v>
      </c>
    </row>
    <row r="33" spans="1:20" ht="15">
      <c r="A33" s="2" t="s">
        <v>21</v>
      </c>
      <c r="B33" s="37">
        <v>4627</v>
      </c>
      <c r="C33" s="37">
        <v>269</v>
      </c>
      <c r="D33" s="37">
        <v>0</v>
      </c>
      <c r="E33" s="37">
        <v>0</v>
      </c>
      <c r="F33" s="37">
        <v>0</v>
      </c>
      <c r="G33" s="37">
        <v>0</v>
      </c>
      <c r="H33" s="37">
        <v>0</v>
      </c>
      <c r="I33" s="37"/>
      <c r="J33" s="37"/>
      <c r="K33" s="37"/>
      <c r="M33" s="37">
        <v>12194</v>
      </c>
      <c r="N33" s="37">
        <f t="shared" ref="N33:N38" si="1">SUM(B33:M33)</f>
        <v>17090</v>
      </c>
      <c r="O33" s="10">
        <f t="shared" si="0"/>
        <v>2.046959085971084E-2</v>
      </c>
      <c r="P33" s="15" t="s">
        <v>68</v>
      </c>
      <c r="Q33" s="14"/>
      <c r="R33" s="14" t="s">
        <v>49</v>
      </c>
      <c r="S33" s="11">
        <f>J42/1000</f>
        <v>0</v>
      </c>
      <c r="T33" s="12">
        <f>J43</f>
        <v>0</v>
      </c>
    </row>
    <row r="34" spans="1:20" ht="15">
      <c r="A34" s="2" t="s">
        <v>22</v>
      </c>
      <c r="B34" s="37">
        <v>0</v>
      </c>
      <c r="C34" s="37">
        <v>157683</v>
      </c>
      <c r="D34" s="37">
        <v>0</v>
      </c>
      <c r="E34" s="37">
        <v>0</v>
      </c>
      <c r="F34" s="37">
        <v>15458</v>
      </c>
      <c r="G34" s="37">
        <v>0</v>
      </c>
      <c r="H34" s="37">
        <v>0</v>
      </c>
      <c r="I34" s="37"/>
      <c r="J34" s="37"/>
      <c r="K34" s="37"/>
      <c r="M34" s="37">
        <v>371</v>
      </c>
      <c r="N34" s="37">
        <f t="shared" si="1"/>
        <v>173512</v>
      </c>
      <c r="O34" s="10">
        <f t="shared" si="0"/>
        <v>0.20782443822411628</v>
      </c>
      <c r="P34" s="15" t="s">
        <v>69</v>
      </c>
      <c r="Q34" s="14"/>
      <c r="R34" s="14" t="s">
        <v>53</v>
      </c>
      <c r="S34" s="11">
        <f>F42/1000</f>
        <v>17.042000000000002</v>
      </c>
      <c r="T34" s="12">
        <f>F43</f>
        <v>1.9568978156234349E-2</v>
      </c>
    </row>
    <row r="35" spans="1:20" ht="15">
      <c r="A35" s="2" t="s">
        <v>23</v>
      </c>
      <c r="B35" s="37">
        <v>1228</v>
      </c>
      <c r="C35" s="37">
        <v>485</v>
      </c>
      <c r="D35" s="37">
        <v>0</v>
      </c>
      <c r="E35" s="37">
        <v>0</v>
      </c>
      <c r="F35" s="37">
        <v>0</v>
      </c>
      <c r="G35" s="37">
        <v>0</v>
      </c>
      <c r="H35" s="37">
        <v>0</v>
      </c>
      <c r="I35" s="37"/>
      <c r="J35" s="37"/>
      <c r="K35" s="37"/>
      <c r="M35" s="37">
        <v>31023</v>
      </c>
      <c r="N35" s="37">
        <f t="shared" si="1"/>
        <v>32736</v>
      </c>
      <c r="O35" s="10">
        <f>N35/N$39</f>
        <v>3.9209627055792513E-2</v>
      </c>
      <c r="P35" s="15" t="s">
        <v>70</v>
      </c>
      <c r="Q35" s="15"/>
      <c r="R35" s="14" t="s">
        <v>40</v>
      </c>
      <c r="S35" s="9">
        <f>E42/1000</f>
        <v>79.793000000000006</v>
      </c>
      <c r="T35" s="12">
        <f>E43</f>
        <v>9.162466107384154E-2</v>
      </c>
    </row>
    <row r="36" spans="1:20" ht="15">
      <c r="A36" s="2" t="s">
        <v>24</v>
      </c>
      <c r="B36" s="37">
        <v>9391</v>
      </c>
      <c r="C36" s="37">
        <v>690</v>
      </c>
      <c r="D36" s="37">
        <v>0</v>
      </c>
      <c r="E36" s="37">
        <v>0</v>
      </c>
      <c r="F36" s="37">
        <v>0</v>
      </c>
      <c r="G36" s="37">
        <v>42712</v>
      </c>
      <c r="H36" s="37">
        <v>0</v>
      </c>
      <c r="I36" s="37"/>
      <c r="J36" s="37"/>
      <c r="K36" s="37"/>
      <c r="M36" s="37">
        <v>47424</v>
      </c>
      <c r="N36" s="37">
        <f t="shared" si="1"/>
        <v>100217</v>
      </c>
      <c r="O36" s="15"/>
      <c r="P36" s="15"/>
      <c r="Q36" s="14"/>
      <c r="R36" s="14" t="s">
        <v>71</v>
      </c>
      <c r="S36" s="11">
        <f>C42/1000</f>
        <v>179.38</v>
      </c>
      <c r="T36" s="13">
        <f>C43</f>
        <v>0.20597836531306876</v>
      </c>
    </row>
    <row r="37" spans="1:20" ht="15">
      <c r="A37" s="2" t="s">
        <v>25</v>
      </c>
      <c r="B37" s="37">
        <v>14684</v>
      </c>
      <c r="C37" s="37">
        <v>262</v>
      </c>
      <c r="D37" s="37">
        <v>0</v>
      </c>
      <c r="E37" s="37">
        <v>0</v>
      </c>
      <c r="F37" s="37">
        <v>0</v>
      </c>
      <c r="G37" s="37">
        <v>0</v>
      </c>
      <c r="H37" s="37">
        <v>0</v>
      </c>
      <c r="I37" s="37"/>
      <c r="J37" s="37"/>
      <c r="K37" s="37"/>
      <c r="M37" s="37">
        <v>5440</v>
      </c>
      <c r="N37" s="37">
        <f t="shared" si="1"/>
        <v>20386</v>
      </c>
      <c r="O37" s="15"/>
      <c r="P37" s="15"/>
      <c r="Q37" s="14"/>
      <c r="R37" s="14" t="s">
        <v>72</v>
      </c>
      <c r="S37" s="11">
        <f>I42/1000</f>
        <v>0</v>
      </c>
      <c r="T37" s="12">
        <f>I43</f>
        <v>0</v>
      </c>
    </row>
    <row r="38" spans="1:20" ht="15">
      <c r="A38" s="2" t="s">
        <v>26</v>
      </c>
      <c r="B38" s="37">
        <v>0</v>
      </c>
      <c r="C38" s="37">
        <v>0</v>
      </c>
      <c r="D38" s="37">
        <v>0</v>
      </c>
      <c r="E38" s="37">
        <v>0</v>
      </c>
      <c r="F38" s="37">
        <v>0</v>
      </c>
      <c r="G38" s="37">
        <v>0</v>
      </c>
      <c r="H38" s="37">
        <v>0</v>
      </c>
      <c r="I38" s="37"/>
      <c r="J38" s="37"/>
      <c r="K38" s="37"/>
      <c r="M38" s="37">
        <v>2591</v>
      </c>
      <c r="N38" s="37">
        <f t="shared" si="1"/>
        <v>2591</v>
      </c>
      <c r="O38" s="15">
        <f>SUM(O31:O35)</f>
        <v>0.85244407393965982</v>
      </c>
      <c r="P38" s="15"/>
      <c r="Q38" s="14"/>
      <c r="R38" s="14" t="s">
        <v>47</v>
      </c>
      <c r="S38" s="11">
        <f>H42/1000</f>
        <v>0</v>
      </c>
      <c r="T38" s="12">
        <f>H43</f>
        <v>0</v>
      </c>
    </row>
    <row r="39" spans="1:20" ht="15">
      <c r="A39" s="2" t="s">
        <v>7</v>
      </c>
      <c r="B39" s="37">
        <f>SUM(B31:B38)</f>
        <v>51298</v>
      </c>
      <c r="C39" s="37">
        <f t="shared" ref="C39:N39" si="2">SUM(C31:C38)</f>
        <v>178156</v>
      </c>
      <c r="D39" s="37">
        <f t="shared" si="2"/>
        <v>0</v>
      </c>
      <c r="E39" s="37">
        <f t="shared" si="2"/>
        <v>79793</v>
      </c>
      <c r="F39" s="37">
        <f t="shared" si="2"/>
        <v>17042</v>
      </c>
      <c r="G39" s="37">
        <f t="shared" si="2"/>
        <v>171256</v>
      </c>
      <c r="H39" s="37">
        <f t="shared" si="2"/>
        <v>0</v>
      </c>
      <c r="I39" s="37">
        <f t="shared" si="2"/>
        <v>0</v>
      </c>
      <c r="J39" s="37">
        <f t="shared" si="2"/>
        <v>0</v>
      </c>
      <c r="K39" s="37">
        <f t="shared" si="2"/>
        <v>0</v>
      </c>
      <c r="L39" s="37">
        <f t="shared" si="2"/>
        <v>0</v>
      </c>
      <c r="M39" s="37">
        <f t="shared" si="2"/>
        <v>337352</v>
      </c>
      <c r="N39" s="37">
        <f t="shared" si="2"/>
        <v>834897</v>
      </c>
      <c r="O39" s="14"/>
      <c r="P39" s="14"/>
      <c r="Q39" s="14"/>
      <c r="R39" s="14"/>
      <c r="S39" s="11">
        <f>SUM(S31:S38)</f>
        <v>870.86815999999999</v>
      </c>
      <c r="T39" s="12">
        <f>SUM(T31:T38)</f>
        <v>1</v>
      </c>
    </row>
    <row r="41" spans="1:20" ht="15">
      <c r="A41" s="16" t="s">
        <v>73</v>
      </c>
      <c r="B41" s="17">
        <f>B38+B37+B36</f>
        <v>24075</v>
      </c>
      <c r="C41" s="17">
        <f t="shared" ref="C41:N41" si="3">C38+C37+C36</f>
        <v>952</v>
      </c>
      <c r="D41" s="17">
        <f t="shared" si="3"/>
        <v>0</v>
      </c>
      <c r="E41" s="17">
        <f t="shared" si="3"/>
        <v>0</v>
      </c>
      <c r="F41" s="17">
        <f t="shared" si="3"/>
        <v>0</v>
      </c>
      <c r="G41" s="17">
        <f t="shared" si="3"/>
        <v>42712</v>
      </c>
      <c r="H41" s="17">
        <f t="shared" si="3"/>
        <v>0</v>
      </c>
      <c r="I41" s="17">
        <f t="shared" si="3"/>
        <v>0</v>
      </c>
      <c r="J41" s="17">
        <f t="shared" si="3"/>
        <v>0</v>
      </c>
      <c r="K41" s="17">
        <f t="shared" si="3"/>
        <v>0</v>
      </c>
      <c r="L41" s="17">
        <f t="shared" si="3"/>
        <v>0</v>
      </c>
      <c r="M41" s="17">
        <f t="shared" si="3"/>
        <v>55455</v>
      </c>
      <c r="N41" s="17">
        <f t="shared" si="3"/>
        <v>123194</v>
      </c>
      <c r="O41" s="10">
        <f>N41/N$39</f>
        <v>0.14755592606034038</v>
      </c>
      <c r="P41" s="10" t="s">
        <v>74</v>
      </c>
      <c r="Q41"/>
      <c r="R41"/>
      <c r="S41"/>
      <c r="T41"/>
    </row>
    <row r="42" spans="1:20" ht="15">
      <c r="A42" s="18" t="s">
        <v>75</v>
      </c>
      <c r="B42" s="17"/>
      <c r="C42" s="19">
        <f>C39+C23</f>
        <v>179380</v>
      </c>
      <c r="D42" s="19">
        <f t="shared" ref="D42:L42" si="4">D39+D23</f>
        <v>0</v>
      </c>
      <c r="E42" s="19">
        <f t="shared" si="4"/>
        <v>79793</v>
      </c>
      <c r="F42" s="19">
        <f t="shared" si="4"/>
        <v>17042</v>
      </c>
      <c r="G42" s="19">
        <f t="shared" si="4"/>
        <v>230313</v>
      </c>
      <c r="H42" s="19">
        <f t="shared" si="4"/>
        <v>0</v>
      </c>
      <c r="I42" s="19">
        <f t="shared" si="4"/>
        <v>0</v>
      </c>
      <c r="J42" s="19">
        <f t="shared" si="4"/>
        <v>0</v>
      </c>
      <c r="K42" s="19">
        <f t="shared" si="4"/>
        <v>0</v>
      </c>
      <c r="L42" s="19">
        <f t="shared" si="4"/>
        <v>0</v>
      </c>
      <c r="M42" s="19">
        <f>M39+M23-B6+M45</f>
        <v>364340.16</v>
      </c>
      <c r="N42" s="20">
        <f>SUM(C42:M42)</f>
        <v>870868.15999999992</v>
      </c>
      <c r="O42"/>
      <c r="P42"/>
      <c r="Q42"/>
      <c r="R42"/>
      <c r="S42" t="s">
        <v>64</v>
      </c>
      <c r="T42" t="s">
        <v>65</v>
      </c>
    </row>
    <row r="43" spans="1:20" ht="15">
      <c r="A43" s="18" t="s">
        <v>76</v>
      </c>
      <c r="B43" s="17"/>
      <c r="C43" s="10">
        <f t="shared" ref="C43:M43" si="5">C42/$N42</f>
        <v>0.20597836531306876</v>
      </c>
      <c r="D43" s="10">
        <f t="shared" si="5"/>
        <v>0</v>
      </c>
      <c r="E43" s="10">
        <f t="shared" si="5"/>
        <v>9.162466107384154E-2</v>
      </c>
      <c r="F43" s="10">
        <f t="shared" si="5"/>
        <v>1.9568978156234349E-2</v>
      </c>
      <c r="G43" s="10">
        <f t="shared" si="5"/>
        <v>0.26446368185053409</v>
      </c>
      <c r="H43" s="10">
        <f t="shared" si="5"/>
        <v>0</v>
      </c>
      <c r="I43" s="10">
        <f t="shared" si="5"/>
        <v>0</v>
      </c>
      <c r="J43" s="10">
        <f t="shared" si="5"/>
        <v>0</v>
      </c>
      <c r="K43" s="10">
        <f t="shared" si="5"/>
        <v>0</v>
      </c>
      <c r="L43" s="10">
        <f t="shared" si="5"/>
        <v>0</v>
      </c>
      <c r="M43" s="10">
        <f t="shared" si="5"/>
        <v>0.41836431360632131</v>
      </c>
      <c r="N43" s="10">
        <f>SUM(C43:M43)</f>
        <v>1</v>
      </c>
      <c r="O43"/>
      <c r="P43"/>
      <c r="Q43"/>
      <c r="R43" t="s">
        <v>27</v>
      </c>
      <c r="S43" s="21">
        <f>N45/1000</f>
        <v>36.373160000000006</v>
      </c>
      <c r="T43"/>
    </row>
    <row r="44" spans="1:20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/>
      <c r="P44"/>
      <c r="Q44"/>
      <c r="R44" t="s">
        <v>77</v>
      </c>
      <c r="S44" s="22">
        <f>N41/1000</f>
        <v>123.194</v>
      </c>
      <c r="T44" s="12">
        <f>O41</f>
        <v>0.14755592606034038</v>
      </c>
    </row>
    <row r="45" spans="1:20" ht="15">
      <c r="A45" s="8" t="s">
        <v>78</v>
      </c>
      <c r="B45" s="8">
        <f>B23-B39</f>
        <v>9385</v>
      </c>
      <c r="C45" s="8"/>
      <c r="D45" s="8"/>
      <c r="E45" s="8"/>
      <c r="F45" s="8"/>
      <c r="G45" s="8"/>
      <c r="H45" s="8"/>
      <c r="I45" s="8"/>
      <c r="J45" s="8"/>
      <c r="K45" s="8"/>
      <c r="L45" s="8"/>
      <c r="M45" s="23">
        <f>M39*0.08</f>
        <v>26988.16</v>
      </c>
      <c r="N45" s="20">
        <f>B45+M45</f>
        <v>36373.160000000003</v>
      </c>
      <c r="O45"/>
      <c r="P45"/>
      <c r="Q45"/>
      <c r="R45" t="s">
        <v>79</v>
      </c>
      <c r="S45" s="22">
        <f>N35/1000</f>
        <v>32.735999999999997</v>
      </c>
      <c r="T45" s="12">
        <f>O35</f>
        <v>3.9209627055792513E-2</v>
      </c>
    </row>
    <row r="46" spans="1:20">
      <c r="A46" s="8"/>
      <c r="B46" s="8"/>
      <c r="C46" s="73"/>
      <c r="D46" s="73"/>
      <c r="E46" s="73"/>
      <c r="F46" s="73"/>
      <c r="G46" s="73"/>
      <c r="H46" s="73"/>
      <c r="I46" s="73"/>
      <c r="J46" s="73"/>
      <c r="K46" s="73"/>
      <c r="L46" s="73"/>
      <c r="M46" s="73"/>
      <c r="N46" s="8"/>
      <c r="O46"/>
      <c r="P46"/>
      <c r="Q46"/>
      <c r="R46" t="s">
        <v>80</v>
      </c>
      <c r="S46" s="22">
        <f>N33/1000</f>
        <v>17.09</v>
      </c>
      <c r="T46" s="12">
        <f>O33</f>
        <v>2.046959085971084E-2</v>
      </c>
    </row>
    <row r="47" spans="1:20">
      <c r="A47" s="8"/>
      <c r="B47" s="8"/>
      <c r="C47" s="72"/>
      <c r="D47" s="73"/>
      <c r="E47" s="73"/>
      <c r="F47" s="73"/>
      <c r="G47" s="73"/>
      <c r="H47" s="73"/>
      <c r="I47" s="73"/>
      <c r="J47" s="73"/>
      <c r="K47" s="73"/>
      <c r="L47" s="73"/>
      <c r="M47" s="73"/>
      <c r="N47" s="8"/>
      <c r="O47"/>
      <c r="P47"/>
      <c r="Q47"/>
      <c r="R47" t="s">
        <v>66</v>
      </c>
      <c r="S47" s="22">
        <f>N31/1000</f>
        <v>13.292</v>
      </c>
      <c r="T47" s="12">
        <f>O31</f>
        <v>1.5920526723655733E-2</v>
      </c>
    </row>
    <row r="48" spans="1:20">
      <c r="A48" s="8"/>
      <c r="B48" s="8"/>
      <c r="C48" s="72"/>
      <c r="D48" s="73"/>
      <c r="E48" s="73"/>
      <c r="F48" s="73"/>
      <c r="G48" s="73"/>
      <c r="H48" s="73"/>
      <c r="I48" s="73"/>
      <c r="J48" s="72"/>
      <c r="K48" s="73"/>
      <c r="L48" s="73"/>
      <c r="M48" s="73"/>
      <c r="N48" s="8"/>
      <c r="O48"/>
      <c r="P48"/>
      <c r="Q48"/>
      <c r="R48" t="s">
        <v>81</v>
      </c>
      <c r="S48" s="22">
        <f>N32/1000</f>
        <v>475.07299999999998</v>
      </c>
      <c r="T48" s="13">
        <f>O32</f>
        <v>0.56901989107638429</v>
      </c>
    </row>
    <row r="49" spans="1:20">
      <c r="A49" s="8"/>
      <c r="B49" s="8"/>
      <c r="C49" s="74"/>
      <c r="D49" s="72"/>
      <c r="E49" s="72"/>
      <c r="F49" s="73"/>
      <c r="G49" s="73"/>
      <c r="H49" s="73"/>
      <c r="I49" s="73"/>
      <c r="J49" s="72"/>
      <c r="K49" s="74"/>
      <c r="L49" s="73"/>
      <c r="M49" s="73"/>
      <c r="N49" s="8"/>
      <c r="O49"/>
      <c r="P49"/>
      <c r="Q49"/>
      <c r="R49" t="s">
        <v>82</v>
      </c>
      <c r="S49" s="22">
        <f>N34/1000</f>
        <v>173.512</v>
      </c>
      <c r="T49" s="13">
        <f>O34</f>
        <v>0.20782443822411628</v>
      </c>
    </row>
    <row r="50" spans="1:20">
      <c r="A50" s="8"/>
      <c r="B50" s="8"/>
      <c r="C50" s="73"/>
      <c r="D50" s="73"/>
      <c r="E50" s="73"/>
      <c r="F50" s="73"/>
      <c r="G50" s="73"/>
      <c r="H50" s="73"/>
      <c r="I50" s="73"/>
      <c r="J50" s="73"/>
      <c r="K50" s="73"/>
      <c r="L50" s="73"/>
      <c r="M50" s="73"/>
      <c r="N50" s="8"/>
      <c r="O50"/>
      <c r="P50"/>
      <c r="Q50"/>
      <c r="R50" t="s">
        <v>83</v>
      </c>
      <c r="S50" s="22">
        <f>SUM(S44:S49)</f>
        <v>834.89699999999993</v>
      </c>
      <c r="T50" s="12">
        <f>SUM(T44:T49)</f>
        <v>1</v>
      </c>
    </row>
    <row r="51" spans="1:20">
      <c r="A51"/>
      <c r="B51"/>
      <c r="C51" s="75"/>
      <c r="D51" s="75"/>
      <c r="E51" s="75"/>
      <c r="F51" s="75"/>
      <c r="G51" s="75"/>
      <c r="H51" s="75"/>
      <c r="I51" s="75"/>
      <c r="J51" s="75"/>
      <c r="K51" s="75"/>
      <c r="L51" s="75"/>
      <c r="M51" s="75"/>
      <c r="N51"/>
      <c r="O51"/>
      <c r="P51"/>
      <c r="Q51"/>
      <c r="R51"/>
      <c r="S51"/>
      <c r="T51"/>
    </row>
    <row r="52" spans="1:20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</row>
    <row r="53" spans="1:20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 s="5"/>
      <c r="T53" s="25"/>
    </row>
    <row r="54" spans="1:20" ht="15">
      <c r="A54"/>
      <c r="B54"/>
      <c r="C54" s="26"/>
      <c r="D54" s="26"/>
      <c r="E54" s="26"/>
      <c r="F54" s="26"/>
      <c r="G54" s="26"/>
      <c r="H54" s="26"/>
      <c r="I54" s="26"/>
      <c r="J54" s="26"/>
      <c r="K54" s="26"/>
      <c r="L54" s="8"/>
      <c r="M54" s="27"/>
      <c r="N54"/>
      <c r="O54" s="8"/>
      <c r="P54" s="12"/>
      <c r="Q54"/>
      <c r="R54"/>
      <c r="S54" s="8"/>
      <c r="T54" s="28"/>
    </row>
    <row r="55" spans="1:20" ht="15">
      <c r="A55"/>
      <c r="B55"/>
      <c r="C55" s="26"/>
      <c r="D55" s="26"/>
      <c r="E55" s="26"/>
      <c r="F55" s="26"/>
      <c r="G55" s="26"/>
      <c r="H55" s="26"/>
      <c r="I55" s="26"/>
      <c r="J55" s="26"/>
      <c r="K55" s="26"/>
      <c r="L55" s="8"/>
      <c r="M55" s="27"/>
      <c r="N55"/>
      <c r="O55" s="8"/>
      <c r="P55" s="12"/>
      <c r="Q55"/>
      <c r="R55"/>
      <c r="S55" s="8"/>
      <c r="T55" s="28"/>
    </row>
    <row r="56" spans="1:20" ht="15">
      <c r="A56"/>
      <c r="B56"/>
      <c r="C56" s="26"/>
      <c r="D56" s="26"/>
      <c r="E56" s="26"/>
      <c r="F56" s="26"/>
      <c r="G56" s="26"/>
      <c r="H56" s="26"/>
      <c r="I56" s="26"/>
      <c r="J56" s="26"/>
      <c r="K56" s="26"/>
      <c r="L56" s="8"/>
      <c r="M56" s="27"/>
      <c r="N56"/>
      <c r="O56" s="8"/>
      <c r="P56" s="12"/>
      <c r="Q56"/>
      <c r="R56"/>
      <c r="S56" s="8"/>
      <c r="T56" s="28"/>
    </row>
    <row r="57" spans="1:20" ht="15">
      <c r="A57"/>
      <c r="B57"/>
      <c r="C57" s="26"/>
      <c r="D57" s="26"/>
      <c r="E57" s="26"/>
      <c r="F57" s="26"/>
      <c r="G57" s="26"/>
      <c r="H57" s="26"/>
      <c r="I57" s="26"/>
      <c r="J57" s="26"/>
      <c r="K57" s="26"/>
      <c r="L57" s="8"/>
      <c r="M57" s="27"/>
      <c r="N57"/>
      <c r="O57" s="8"/>
      <c r="P57" s="12"/>
      <c r="Q57"/>
      <c r="R57"/>
      <c r="S57" s="8"/>
      <c r="T57" s="28"/>
    </row>
    <row r="58" spans="1:20" ht="15">
      <c r="A58"/>
      <c r="B58"/>
      <c r="C58" s="26"/>
      <c r="D58" s="26"/>
      <c r="E58" s="26"/>
      <c r="F58" s="26"/>
      <c r="G58" s="26"/>
      <c r="H58" s="26"/>
      <c r="I58" s="26"/>
      <c r="J58" s="26"/>
      <c r="K58" s="26"/>
      <c r="L58" s="8"/>
      <c r="M58" s="27"/>
      <c r="N58"/>
      <c r="O58" s="8"/>
      <c r="P58" s="12"/>
      <c r="Q58"/>
      <c r="R58"/>
      <c r="S58" s="8"/>
      <c r="T58" s="28"/>
    </row>
    <row r="59" spans="1:20" ht="15">
      <c r="A59"/>
      <c r="B59"/>
      <c r="C59" s="26"/>
      <c r="D59" s="26"/>
      <c r="E59" s="26"/>
      <c r="F59" s="26"/>
      <c r="G59" s="26"/>
      <c r="H59" s="26"/>
      <c r="I59" s="26"/>
      <c r="J59" s="26"/>
      <c r="K59" s="26"/>
      <c r="L59" s="8"/>
      <c r="M59" s="27"/>
      <c r="N59"/>
      <c r="O59" s="8"/>
      <c r="P59" s="12"/>
      <c r="Q59"/>
      <c r="R59"/>
      <c r="S59" s="8"/>
      <c r="T59" s="28"/>
    </row>
    <row r="60" spans="1:20" ht="15">
      <c r="A60" s="18"/>
      <c r="B60"/>
      <c r="C60" s="26"/>
      <c r="D60" s="26"/>
      <c r="E60" s="26"/>
      <c r="F60" s="26"/>
      <c r="G60" s="26"/>
      <c r="H60" s="26"/>
      <c r="I60" s="26"/>
      <c r="J60" s="26"/>
      <c r="K60" s="26"/>
      <c r="L60" s="8"/>
      <c r="M60" s="27"/>
      <c r="N60"/>
      <c r="O60" s="8"/>
      <c r="P60" s="12"/>
      <c r="Q60"/>
      <c r="R60"/>
      <c r="S60" s="8"/>
      <c r="T60" s="28"/>
    </row>
    <row r="61" spans="1:20" ht="15">
      <c r="A61"/>
      <c r="B61"/>
      <c r="C61"/>
      <c r="D61"/>
      <c r="E61"/>
      <c r="F61"/>
      <c r="G61"/>
      <c r="H61"/>
      <c r="I61"/>
      <c r="J61"/>
      <c r="K61"/>
      <c r="L61" s="8"/>
      <c r="M61" s="27"/>
      <c r="N61"/>
      <c r="O61" s="8"/>
      <c r="P61" s="12"/>
      <c r="Q61"/>
      <c r="R61"/>
      <c r="S61" s="29"/>
      <c r="T61" s="30"/>
    </row>
    <row r="62" spans="1:20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 s="8"/>
    </row>
    <row r="63" spans="1:20">
      <c r="A63"/>
      <c r="B63" s="5"/>
      <c r="C63" s="5"/>
      <c r="D63" s="5"/>
      <c r="E63" s="5"/>
      <c r="F63" s="5"/>
      <c r="G63" s="5"/>
      <c r="H63" s="5"/>
      <c r="I63" s="5"/>
      <c r="J63"/>
      <c r="K63"/>
      <c r="L63"/>
      <c r="M63"/>
      <c r="N63"/>
      <c r="O63"/>
      <c r="P63"/>
      <c r="Q63"/>
      <c r="R63"/>
      <c r="S63" s="5"/>
      <c r="T63" s="25"/>
    </row>
    <row r="64" spans="1:20" ht="15">
      <c r="A64"/>
      <c r="B64" s="8"/>
      <c r="C64" s="8"/>
      <c r="D64" s="8"/>
      <c r="E64" s="8"/>
      <c r="F64" s="8"/>
      <c r="G64" s="8"/>
      <c r="H64" s="8"/>
      <c r="I64" s="8"/>
      <c r="J64"/>
      <c r="K64"/>
      <c r="L64"/>
      <c r="M64"/>
      <c r="N64"/>
      <c r="O64" s="8"/>
      <c r="P64" s="27"/>
      <c r="Q64"/>
      <c r="R64"/>
      <c r="S64" s="8"/>
      <c r="T64" s="28"/>
    </row>
    <row r="65" spans="1:20" ht="15">
      <c r="A65"/>
      <c r="B65" s="8"/>
      <c r="C65" s="8"/>
      <c r="D65" s="8"/>
      <c r="E65" s="8"/>
      <c r="F65" s="8"/>
      <c r="G65" s="8"/>
      <c r="H65" s="8"/>
      <c r="I65" s="8"/>
      <c r="J65"/>
      <c r="K65"/>
      <c r="L65"/>
      <c r="M65"/>
      <c r="N65"/>
      <c r="O65" s="8"/>
      <c r="P65" s="27"/>
      <c r="Q65"/>
      <c r="R65"/>
      <c r="S65" s="8"/>
      <c r="T65" s="28"/>
    </row>
    <row r="66" spans="1:20" ht="15">
      <c r="A66"/>
      <c r="B66" s="8"/>
      <c r="C66" s="8"/>
      <c r="D66" s="8"/>
      <c r="E66" s="8"/>
      <c r="F66" s="8"/>
      <c r="G66" s="8"/>
      <c r="H66" s="8"/>
      <c r="I66" s="8"/>
      <c r="J66"/>
      <c r="K66"/>
      <c r="L66"/>
      <c r="M66"/>
      <c r="N66"/>
      <c r="O66" s="8"/>
      <c r="P66" s="27"/>
      <c r="Q66"/>
      <c r="R66"/>
      <c r="S66" s="8"/>
      <c r="T66" s="28"/>
    </row>
    <row r="67" spans="1:20" ht="15">
      <c r="A67"/>
      <c r="B67" s="8"/>
      <c r="C67" s="8"/>
      <c r="D67" s="8"/>
      <c r="E67" s="8"/>
      <c r="F67" s="8"/>
      <c r="G67" s="8"/>
      <c r="H67" s="8"/>
      <c r="I67" s="8"/>
      <c r="J67"/>
      <c r="K67"/>
      <c r="L67"/>
      <c r="M67"/>
      <c r="N67"/>
      <c r="O67" s="8"/>
      <c r="P67" s="27"/>
      <c r="Q67"/>
      <c r="R67"/>
      <c r="S67" s="8"/>
      <c r="T67" s="28"/>
    </row>
    <row r="68" spans="1:20" ht="15">
      <c r="A68"/>
      <c r="B68" s="8"/>
      <c r="C68" s="8"/>
      <c r="D68" s="8"/>
      <c r="E68" s="8"/>
      <c r="F68" s="8"/>
      <c r="G68" s="8"/>
      <c r="H68" s="8"/>
      <c r="I68" s="8"/>
      <c r="J68"/>
      <c r="K68"/>
      <c r="L68"/>
      <c r="M68"/>
      <c r="N68"/>
      <c r="O68" s="8"/>
      <c r="P68" s="27"/>
      <c r="Q68"/>
      <c r="R68"/>
      <c r="S68" s="8"/>
      <c r="T68" s="28"/>
    </row>
    <row r="69" spans="1:20" ht="15">
      <c r="A69"/>
      <c r="B69" s="8"/>
      <c r="C69" s="8"/>
      <c r="D69" s="8"/>
      <c r="E69" s="8"/>
      <c r="F69" s="8"/>
      <c r="G69" s="8"/>
      <c r="H69" s="8"/>
      <c r="I69" s="8"/>
      <c r="J69"/>
      <c r="K69"/>
      <c r="L69"/>
      <c r="M69"/>
      <c r="N69"/>
      <c r="O69" s="8"/>
      <c r="P69" s="27"/>
      <c r="Q69"/>
      <c r="R69"/>
      <c r="S69" s="8"/>
      <c r="T69" s="28"/>
    </row>
    <row r="70" spans="1:20" ht="15">
      <c r="A70"/>
      <c r="B70" s="29"/>
      <c r="C70" s="29"/>
      <c r="D70" s="29"/>
      <c r="E70" s="29"/>
      <c r="F70" s="29"/>
      <c r="G70" s="29"/>
      <c r="H70" s="29"/>
      <c r="I70" s="29"/>
      <c r="J70"/>
      <c r="K70"/>
      <c r="L70"/>
      <c r="M70"/>
      <c r="N70"/>
      <c r="O70" s="29"/>
      <c r="P70" s="31"/>
      <c r="Q70"/>
      <c r="R70" s="32"/>
      <c r="S70" s="29"/>
      <c r="T70" s="31"/>
    </row>
  </sheetData>
  <pageMargins left="0.75" right="0.75" top="0.75" bottom="0.5" header="0.5" footer="0.75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70"/>
  <sheetViews>
    <sheetView topLeftCell="A30" zoomScale="70" zoomScaleNormal="70" zoomScalePageLayoutView="70" workbookViewId="0">
      <selection activeCell="R53" sqref="R53:T70"/>
    </sheetView>
  </sheetViews>
  <sheetFormatPr baseColWidth="10" defaultColWidth="8.83203125" defaultRowHeight="14" x14ac:dyDescent="0"/>
  <cols>
    <col min="1" max="1" width="15.5" style="2" customWidth="1"/>
    <col min="2" max="2" width="12" style="2" customWidth="1"/>
    <col min="3" max="3" width="13.83203125" style="2" customWidth="1"/>
    <col min="4" max="16384" width="8.83203125" style="2"/>
  </cols>
  <sheetData>
    <row r="1" spans="1:20" ht="18">
      <c r="A1" s="6" t="s">
        <v>0</v>
      </c>
      <c r="O1" s="14"/>
      <c r="P1" s="14"/>
      <c r="Q1" s="14"/>
      <c r="R1" s="14"/>
      <c r="S1" s="14"/>
      <c r="T1" s="14"/>
    </row>
    <row r="2" spans="1:20" ht="15">
      <c r="A2" s="2" t="s">
        <v>28</v>
      </c>
      <c r="B2" s="2" t="s">
        <v>29</v>
      </c>
      <c r="O2" s="14"/>
      <c r="P2" s="14"/>
      <c r="Q2" s="14"/>
      <c r="R2" s="14"/>
      <c r="S2" s="14"/>
      <c r="T2" s="14"/>
    </row>
    <row r="3" spans="1:20" ht="15">
      <c r="B3" s="8" t="s">
        <v>58</v>
      </c>
      <c r="C3" s="8" t="s">
        <v>43</v>
      </c>
      <c r="D3" s="8" t="s">
        <v>44</v>
      </c>
      <c r="E3" s="8" t="s">
        <v>40</v>
      </c>
      <c r="F3" s="8" t="s">
        <v>54</v>
      </c>
      <c r="G3" s="8" t="s">
        <v>46</v>
      </c>
      <c r="H3" s="8" t="s">
        <v>47</v>
      </c>
      <c r="I3" s="8" t="s">
        <v>48</v>
      </c>
      <c r="J3" s="8" t="s">
        <v>49</v>
      </c>
      <c r="K3" s="8" t="s">
        <v>50</v>
      </c>
      <c r="L3" s="8" t="s">
        <v>51</v>
      </c>
      <c r="M3" s="8" t="s">
        <v>52</v>
      </c>
      <c r="N3" t="s">
        <v>56</v>
      </c>
      <c r="O3" s="14"/>
      <c r="P3" s="14"/>
      <c r="Q3" s="14"/>
      <c r="R3" s="14"/>
      <c r="S3" s="14"/>
      <c r="T3" s="14"/>
    </row>
    <row r="4" spans="1:20" ht="15">
      <c r="A4" s="7">
        <v>2013</v>
      </c>
      <c r="O4" s="14"/>
      <c r="P4" s="14"/>
      <c r="Q4" s="14"/>
      <c r="R4" s="14"/>
      <c r="S4" s="14"/>
      <c r="T4" s="14"/>
    </row>
    <row r="5" spans="1:20" ht="15">
      <c r="A5" s="7" t="s">
        <v>41</v>
      </c>
      <c r="O5" s="14"/>
      <c r="P5" s="14"/>
      <c r="Q5" s="14"/>
      <c r="R5" s="14"/>
      <c r="S5" s="14"/>
      <c r="T5" s="14"/>
    </row>
    <row r="6" spans="1:20" ht="15">
      <c r="A6" s="7" t="s">
        <v>4</v>
      </c>
      <c r="B6" s="37">
        <v>24508</v>
      </c>
      <c r="C6" s="37">
        <v>0</v>
      </c>
      <c r="D6" s="37">
        <v>0</v>
      </c>
      <c r="E6" s="37">
        <v>0</v>
      </c>
      <c r="F6" s="37">
        <v>0</v>
      </c>
      <c r="G6" s="37">
        <v>0</v>
      </c>
      <c r="H6" s="37">
        <v>0</v>
      </c>
      <c r="I6" s="37"/>
      <c r="J6" s="37"/>
      <c r="K6" s="37"/>
      <c r="L6" s="37"/>
      <c r="M6" s="37"/>
      <c r="N6" s="37">
        <v>0</v>
      </c>
      <c r="O6" s="14"/>
      <c r="P6" s="14"/>
      <c r="Q6" s="14"/>
      <c r="R6" s="14"/>
      <c r="S6" s="14"/>
      <c r="T6" s="14"/>
    </row>
    <row r="7" spans="1:20" ht="15">
      <c r="A7" s="33" t="s">
        <v>85</v>
      </c>
      <c r="B7" s="38">
        <v>315000</v>
      </c>
      <c r="C7" s="37">
        <v>0</v>
      </c>
      <c r="D7" s="37">
        <v>0</v>
      </c>
      <c r="E7" s="37">
        <v>0</v>
      </c>
      <c r="F7" s="37">
        <v>0</v>
      </c>
      <c r="G7" s="37">
        <v>0</v>
      </c>
      <c r="H7" s="37">
        <v>0</v>
      </c>
      <c r="I7" s="37"/>
      <c r="J7" s="37"/>
      <c r="K7" s="37"/>
      <c r="L7" s="37"/>
      <c r="M7" s="37"/>
      <c r="N7" s="37">
        <v>0</v>
      </c>
      <c r="O7" s="14"/>
      <c r="P7" s="14"/>
      <c r="Q7" s="14"/>
      <c r="R7" s="14"/>
      <c r="S7" s="14"/>
      <c r="T7" s="14"/>
    </row>
    <row r="8" spans="1:20" ht="15">
      <c r="A8" s="7" t="s">
        <v>6</v>
      </c>
      <c r="B8" s="37">
        <v>10402</v>
      </c>
      <c r="C8" s="37">
        <v>0</v>
      </c>
      <c r="D8" s="37">
        <v>0</v>
      </c>
      <c r="E8" s="37">
        <v>0</v>
      </c>
      <c r="F8" s="37">
        <v>0</v>
      </c>
      <c r="G8" s="37">
        <v>0</v>
      </c>
      <c r="H8" s="37">
        <v>0</v>
      </c>
      <c r="I8" s="37"/>
      <c r="J8" s="37"/>
      <c r="K8" s="37"/>
      <c r="L8" s="37"/>
      <c r="M8" s="37"/>
      <c r="N8" s="37">
        <v>0</v>
      </c>
      <c r="O8" s="14"/>
      <c r="P8" s="14"/>
      <c r="Q8" s="14"/>
      <c r="R8" s="14"/>
      <c r="S8" s="14"/>
      <c r="T8" s="14"/>
    </row>
    <row r="9" spans="1:20" ht="15">
      <c r="A9" s="7" t="s">
        <v>7</v>
      </c>
      <c r="B9" s="38">
        <f>SUM(B6:B8)</f>
        <v>349910</v>
      </c>
      <c r="C9" s="37">
        <v>0</v>
      </c>
      <c r="D9" s="37">
        <v>0</v>
      </c>
      <c r="E9" s="37">
        <v>0</v>
      </c>
      <c r="F9" s="37">
        <v>0</v>
      </c>
      <c r="G9" s="37">
        <v>0</v>
      </c>
      <c r="H9" s="37">
        <v>0</v>
      </c>
      <c r="I9" s="37"/>
      <c r="J9" s="37"/>
      <c r="K9" s="37"/>
      <c r="L9" s="37"/>
      <c r="M9" s="37"/>
      <c r="N9" s="37">
        <v>0</v>
      </c>
      <c r="O9" s="14"/>
      <c r="P9" s="14"/>
      <c r="Q9" s="14"/>
      <c r="R9" s="14"/>
      <c r="S9" s="14"/>
      <c r="T9" s="14"/>
    </row>
    <row r="10" spans="1:20" ht="15">
      <c r="B10" s="37"/>
      <c r="O10" s="14"/>
      <c r="P10" s="14"/>
      <c r="Q10" s="14"/>
      <c r="R10" s="14"/>
      <c r="S10" s="14"/>
      <c r="T10" s="14"/>
    </row>
    <row r="11" spans="1:20" ht="15">
      <c r="O11" s="14"/>
      <c r="P11" s="14"/>
      <c r="Q11" s="14"/>
      <c r="R11" s="14"/>
      <c r="S11" s="14"/>
      <c r="T11" s="14"/>
    </row>
    <row r="12" spans="1:20" ht="15">
      <c r="O12" s="14"/>
      <c r="P12" s="14"/>
      <c r="Q12" s="14"/>
      <c r="R12" s="14"/>
      <c r="S12" s="14"/>
      <c r="T12" s="14"/>
    </row>
    <row r="13" spans="1:20" ht="18">
      <c r="A13" s="1" t="s">
        <v>8</v>
      </c>
      <c r="B13" s="1"/>
      <c r="C13" s="1"/>
      <c r="D13" s="1"/>
      <c r="E13" s="1"/>
      <c r="F13" s="1"/>
      <c r="G13" s="1"/>
      <c r="H13" s="1"/>
      <c r="N13" s="1"/>
      <c r="O13" s="14"/>
      <c r="P13" s="14"/>
      <c r="Q13" s="14"/>
      <c r="R13" s="14"/>
      <c r="S13" s="14"/>
      <c r="T13" s="14"/>
    </row>
    <row r="14" spans="1:20" ht="15">
      <c r="O14" s="14"/>
      <c r="P14" s="14"/>
      <c r="Q14" s="14"/>
      <c r="R14" s="14"/>
      <c r="S14" s="14"/>
      <c r="T14" s="14"/>
    </row>
    <row r="15" spans="1:20" ht="15">
      <c r="B15" t="s">
        <v>59</v>
      </c>
      <c r="C15" s="8" t="s">
        <v>43</v>
      </c>
      <c r="D15" s="8" t="s">
        <v>44</v>
      </c>
      <c r="E15" s="42" t="s">
        <v>87</v>
      </c>
      <c r="F15" s="8" t="s">
        <v>45</v>
      </c>
      <c r="G15" s="8" t="s">
        <v>46</v>
      </c>
      <c r="H15" s="8" t="s">
        <v>47</v>
      </c>
      <c r="I15" s="8" t="s">
        <v>48</v>
      </c>
      <c r="J15" s="8" t="s">
        <v>88</v>
      </c>
      <c r="K15" s="8" t="s">
        <v>50</v>
      </c>
      <c r="L15" s="8" t="s">
        <v>51</v>
      </c>
      <c r="M15" s="8" t="s">
        <v>52</v>
      </c>
      <c r="N15" s="2" t="s">
        <v>56</v>
      </c>
      <c r="O15" s="14"/>
      <c r="P15" s="14"/>
      <c r="Q15" s="14"/>
      <c r="R15" s="14"/>
      <c r="S15" s="14"/>
      <c r="T15" s="14"/>
    </row>
    <row r="16" spans="1:20" ht="15">
      <c r="D16" s="37"/>
      <c r="E16" s="37"/>
      <c r="F16" s="37"/>
      <c r="G16" s="37"/>
      <c r="H16" s="37"/>
      <c r="O16" s="14"/>
      <c r="P16" s="14"/>
      <c r="Q16" s="14"/>
      <c r="R16" s="14"/>
      <c r="S16" s="14"/>
      <c r="T16" s="14"/>
    </row>
    <row r="17" spans="1:20" ht="15">
      <c r="A17" s="2" t="s">
        <v>10</v>
      </c>
      <c r="B17" s="38">
        <v>103400</v>
      </c>
      <c r="C17" s="38">
        <v>0</v>
      </c>
      <c r="D17" s="37">
        <v>0</v>
      </c>
      <c r="E17" s="37">
        <v>0</v>
      </c>
      <c r="F17" s="37">
        <v>0</v>
      </c>
      <c r="G17" s="38">
        <v>4800</v>
      </c>
      <c r="H17" s="38">
        <v>0</v>
      </c>
      <c r="I17" s="37"/>
      <c r="J17" s="38">
        <v>135100</v>
      </c>
      <c r="K17" s="38">
        <v>0</v>
      </c>
      <c r="L17" s="38">
        <v>0</v>
      </c>
      <c r="M17" s="37"/>
      <c r="N17" s="38">
        <f>SUM(C17:M17)</f>
        <v>139900</v>
      </c>
      <c r="O17" s="39"/>
      <c r="P17" s="14"/>
      <c r="Q17" s="14"/>
      <c r="R17" s="14"/>
      <c r="S17" s="14"/>
      <c r="T17" s="14"/>
    </row>
    <row r="18" spans="1:20" ht="15">
      <c r="A18" s="2" t="s">
        <v>11</v>
      </c>
      <c r="B18" s="38">
        <v>55900</v>
      </c>
      <c r="C18" s="38">
        <v>8800</v>
      </c>
      <c r="D18" s="37">
        <v>0</v>
      </c>
      <c r="E18" s="38">
        <v>2700</v>
      </c>
      <c r="F18" s="37">
        <v>0</v>
      </c>
      <c r="G18" s="38">
        <v>59900</v>
      </c>
      <c r="H18" s="37">
        <v>0</v>
      </c>
      <c r="I18" s="37"/>
      <c r="J18" s="37"/>
      <c r="K18" s="37"/>
      <c r="L18" s="37"/>
      <c r="M18" s="37"/>
      <c r="N18" s="38">
        <f>SUM(C18:M18)</f>
        <v>71400</v>
      </c>
      <c r="O18" s="14"/>
      <c r="P18" s="14"/>
      <c r="Q18" s="14"/>
      <c r="R18" s="14"/>
      <c r="S18" s="14"/>
      <c r="T18" s="14"/>
    </row>
    <row r="19" spans="1:20" ht="15">
      <c r="A19" s="2" t="s">
        <v>12</v>
      </c>
      <c r="B19" s="37">
        <v>0</v>
      </c>
      <c r="C19" s="37">
        <v>0</v>
      </c>
      <c r="D19" s="37">
        <v>0</v>
      </c>
      <c r="E19" s="37">
        <v>0</v>
      </c>
      <c r="F19" s="37">
        <v>0</v>
      </c>
      <c r="G19" s="37">
        <v>0</v>
      </c>
      <c r="H19" s="37">
        <v>0</v>
      </c>
      <c r="I19" s="37"/>
      <c r="J19" s="37"/>
      <c r="K19" s="37"/>
      <c r="L19" s="37"/>
      <c r="M19" s="37"/>
      <c r="N19" s="37">
        <v>0</v>
      </c>
      <c r="O19" s="14"/>
      <c r="P19" s="14"/>
      <c r="Q19" s="14"/>
      <c r="R19" s="14"/>
      <c r="S19" s="14"/>
      <c r="T19" s="14"/>
    </row>
    <row r="20" spans="1:20" ht="15">
      <c r="A20" s="2" t="s">
        <v>13</v>
      </c>
      <c r="B20" s="37">
        <v>0</v>
      </c>
      <c r="C20" s="37">
        <v>0</v>
      </c>
      <c r="D20" s="37">
        <v>0</v>
      </c>
      <c r="E20" s="37">
        <v>0</v>
      </c>
      <c r="F20" s="37">
        <v>0</v>
      </c>
      <c r="G20" s="37">
        <v>0</v>
      </c>
      <c r="H20" s="37">
        <v>0</v>
      </c>
      <c r="I20" s="37"/>
      <c r="J20" s="37"/>
      <c r="K20" s="37"/>
      <c r="L20" s="37"/>
      <c r="M20" s="37"/>
      <c r="N20" s="37">
        <v>0</v>
      </c>
      <c r="O20" s="14"/>
      <c r="P20" s="14"/>
      <c r="Q20" s="14"/>
      <c r="R20" s="14"/>
      <c r="S20" s="14"/>
      <c r="T20" s="14"/>
    </row>
    <row r="21" spans="1:20" ht="15">
      <c r="A21" s="2" t="s">
        <v>14</v>
      </c>
      <c r="B21" s="37">
        <v>0</v>
      </c>
      <c r="C21" s="37">
        <v>0</v>
      </c>
      <c r="D21" s="37">
        <v>0</v>
      </c>
      <c r="E21" s="37">
        <v>0</v>
      </c>
      <c r="F21" s="37">
        <v>0</v>
      </c>
      <c r="G21" s="37">
        <v>0</v>
      </c>
      <c r="H21" s="37">
        <v>0</v>
      </c>
      <c r="I21" s="37"/>
      <c r="J21" s="37"/>
      <c r="K21" s="37"/>
      <c r="L21" s="37"/>
      <c r="M21" s="37"/>
      <c r="N21" s="37">
        <v>0</v>
      </c>
      <c r="O21" s="14"/>
      <c r="P21" s="14"/>
      <c r="Q21" s="14"/>
      <c r="R21" s="14"/>
      <c r="S21" s="14"/>
      <c r="T21" s="14"/>
    </row>
    <row r="22" spans="1:20" ht="15">
      <c r="A22" s="2" t="s">
        <v>15</v>
      </c>
      <c r="B22" s="37">
        <v>0</v>
      </c>
      <c r="C22" s="37">
        <v>0</v>
      </c>
      <c r="D22" s="37">
        <v>0</v>
      </c>
      <c r="E22" s="37">
        <v>0</v>
      </c>
      <c r="F22" s="37">
        <v>0</v>
      </c>
      <c r="G22" s="37">
        <v>0</v>
      </c>
      <c r="H22" s="37">
        <v>0</v>
      </c>
      <c r="I22" s="37"/>
      <c r="J22" s="37"/>
      <c r="K22" s="37"/>
      <c r="L22" s="37"/>
      <c r="M22" s="37"/>
      <c r="N22" s="37">
        <v>0</v>
      </c>
      <c r="O22" s="14"/>
      <c r="P22" s="14"/>
      <c r="Q22" s="14"/>
      <c r="R22" s="14"/>
      <c r="S22" s="14"/>
      <c r="T22" s="14"/>
    </row>
    <row r="23" spans="1:20" ht="15">
      <c r="A23" s="2" t="s">
        <v>7</v>
      </c>
      <c r="B23" s="37">
        <f>SUM(B17:B22)</f>
        <v>159300</v>
      </c>
      <c r="C23" s="38">
        <f>SUM(C17:C22)</f>
        <v>8800</v>
      </c>
      <c r="D23" s="37">
        <f t="shared" ref="D23:H23" si="0">SUM(D17:D22)</f>
        <v>0</v>
      </c>
      <c r="E23" s="38">
        <f t="shared" si="0"/>
        <v>2700</v>
      </c>
      <c r="F23" s="37">
        <f t="shared" si="0"/>
        <v>0</v>
      </c>
      <c r="G23" s="38">
        <f t="shared" si="0"/>
        <v>64700</v>
      </c>
      <c r="H23" s="38">
        <f t="shared" si="0"/>
        <v>0</v>
      </c>
      <c r="I23" s="37">
        <f t="shared" ref="I23" si="1">SUM(I17:I22)</f>
        <v>0</v>
      </c>
      <c r="J23" s="37">
        <f t="shared" ref="J23" si="2">SUM(J17:J22)</f>
        <v>135100</v>
      </c>
      <c r="K23" s="38">
        <f t="shared" ref="K23" si="3">SUM(K17:K22)</f>
        <v>0</v>
      </c>
      <c r="L23" s="38">
        <f t="shared" ref="L23" si="4">SUM(L17:L22)</f>
        <v>0</v>
      </c>
      <c r="M23" s="37">
        <f t="shared" ref="M23" si="5">SUM(M17:M22)</f>
        <v>0</v>
      </c>
      <c r="N23" s="38">
        <f>SUM(N17:N22)</f>
        <v>211300</v>
      </c>
      <c r="O23" s="14"/>
      <c r="P23" s="14"/>
      <c r="Q23" s="14"/>
      <c r="R23" s="14"/>
      <c r="S23" s="14"/>
      <c r="T23" s="14"/>
    </row>
    <row r="24" spans="1:20" ht="15">
      <c r="O24" s="14"/>
      <c r="P24" s="14"/>
      <c r="Q24" s="14"/>
      <c r="R24" s="14"/>
      <c r="S24" s="14"/>
      <c r="T24" s="14"/>
    </row>
    <row r="25" spans="1:20" ht="15">
      <c r="O25" s="14"/>
      <c r="P25" s="14"/>
      <c r="Q25" s="14"/>
      <c r="R25" s="14"/>
      <c r="S25" s="14"/>
      <c r="T25" s="14"/>
    </row>
    <row r="26" spans="1:20" ht="15">
      <c r="O26" s="14"/>
      <c r="P26" s="14"/>
      <c r="Q26" s="14"/>
      <c r="R26" s="14"/>
      <c r="S26" s="14"/>
      <c r="T26" s="14"/>
    </row>
    <row r="27" spans="1:20" ht="18">
      <c r="A27" s="1" t="s">
        <v>16</v>
      </c>
      <c r="B27" s="1"/>
      <c r="C27" s="1"/>
      <c r="D27" s="1"/>
      <c r="E27" s="1"/>
      <c r="F27" s="1"/>
      <c r="G27" s="1"/>
      <c r="O27" s="14"/>
      <c r="P27" s="14"/>
      <c r="Q27" s="14"/>
      <c r="R27" s="14"/>
      <c r="S27" s="14"/>
      <c r="T27" s="14"/>
    </row>
    <row r="28" spans="1:20" ht="15">
      <c r="O28" s="14"/>
      <c r="P28" s="14"/>
      <c r="Q28" s="14"/>
      <c r="R28" s="14" t="s">
        <v>63</v>
      </c>
      <c r="S28" s="9">
        <f>N42/1000</f>
        <v>1168.1720399999999</v>
      </c>
      <c r="T28" s="14"/>
    </row>
    <row r="29" spans="1:20" ht="15">
      <c r="B29" t="s">
        <v>60</v>
      </c>
      <c r="C29" s="8" t="s">
        <v>43</v>
      </c>
      <c r="D29" s="8" t="s">
        <v>44</v>
      </c>
      <c r="E29" s="8" t="s">
        <v>40</v>
      </c>
      <c r="F29" t="s">
        <v>53</v>
      </c>
      <c r="G29" s="8" t="s">
        <v>46</v>
      </c>
      <c r="H29" s="8" t="s">
        <v>47</v>
      </c>
      <c r="I29" s="8" t="s">
        <v>54</v>
      </c>
      <c r="J29" s="8" t="s">
        <v>88</v>
      </c>
      <c r="K29" s="8" t="s">
        <v>50</v>
      </c>
      <c r="L29" s="8" t="s">
        <v>51</v>
      </c>
      <c r="M29" s="8" t="s">
        <v>52</v>
      </c>
      <c r="N29" t="s">
        <v>57</v>
      </c>
      <c r="O29" s="14"/>
      <c r="P29" s="14"/>
      <c r="Q29" s="14"/>
      <c r="R29" s="14"/>
      <c r="S29" s="14"/>
      <c r="T29" s="14"/>
    </row>
    <row r="30" spans="1:20" ht="15">
      <c r="O30" s="14"/>
      <c r="P30" s="14"/>
      <c r="Q30" s="14"/>
      <c r="R30" s="14"/>
      <c r="S30" s="14" t="s">
        <v>64</v>
      </c>
      <c r="T30" s="14" t="s">
        <v>65</v>
      </c>
    </row>
    <row r="31" spans="1:20" ht="15">
      <c r="A31" s="2" t="s">
        <v>19</v>
      </c>
      <c r="B31" s="37">
        <v>0</v>
      </c>
      <c r="C31" s="37">
        <v>10438</v>
      </c>
      <c r="D31" s="37">
        <v>0</v>
      </c>
      <c r="E31" s="37">
        <v>0</v>
      </c>
      <c r="F31" s="37">
        <v>1054</v>
      </c>
      <c r="G31" s="37">
        <v>0</v>
      </c>
      <c r="H31" s="37">
        <v>0</v>
      </c>
      <c r="I31" s="37"/>
      <c r="J31" s="37"/>
      <c r="K31" s="37"/>
      <c r="M31" s="37">
        <v>20923</v>
      </c>
      <c r="N31" s="37">
        <f>SUM(B31:M31)</f>
        <v>32415</v>
      </c>
      <c r="O31" s="10">
        <f>N31/N$39</f>
        <v>3.0080232512819941E-2</v>
      </c>
      <c r="P31" s="15" t="s">
        <v>66</v>
      </c>
      <c r="Q31" s="14"/>
      <c r="R31" s="14" t="s">
        <v>52</v>
      </c>
      <c r="S31" s="11">
        <f>M42/1000</f>
        <v>416.01103999999998</v>
      </c>
      <c r="T31" s="12">
        <f>M43</f>
        <v>0.35612138088838352</v>
      </c>
    </row>
    <row r="32" spans="1:20" ht="15">
      <c r="A32" s="2" t="s">
        <v>20</v>
      </c>
      <c r="B32" s="37">
        <v>36691</v>
      </c>
      <c r="C32" s="37">
        <v>55353</v>
      </c>
      <c r="D32" s="38">
        <v>0</v>
      </c>
      <c r="E32" s="38">
        <v>72940</v>
      </c>
      <c r="F32" s="37">
        <v>854</v>
      </c>
      <c r="G32" s="37">
        <v>82946</v>
      </c>
      <c r="H32" s="38">
        <v>0</v>
      </c>
      <c r="I32" s="37"/>
      <c r="J32" s="37"/>
      <c r="K32" s="37"/>
      <c r="M32" s="37">
        <v>216966</v>
      </c>
      <c r="N32" s="37">
        <v>465750</v>
      </c>
      <c r="O32" s="10">
        <f t="shared" ref="O32:O34" si="6">N32/N$39</f>
        <v>0.43220324827536288</v>
      </c>
      <c r="P32" s="15" t="s">
        <v>67</v>
      </c>
      <c r="Q32" s="14"/>
      <c r="R32" s="14" t="s">
        <v>46</v>
      </c>
      <c r="S32" s="11">
        <f>G42/1000</f>
        <v>257.17099999999999</v>
      </c>
      <c r="T32" s="13">
        <f>G43</f>
        <v>0.22014822405781942</v>
      </c>
    </row>
    <row r="33" spans="1:20" ht="15">
      <c r="A33" s="2" t="s">
        <v>21</v>
      </c>
      <c r="B33" s="37">
        <v>23914</v>
      </c>
      <c r="C33" s="37">
        <v>13709</v>
      </c>
      <c r="D33" s="37">
        <v>0</v>
      </c>
      <c r="E33" s="37">
        <v>0</v>
      </c>
      <c r="F33" s="37">
        <v>0</v>
      </c>
      <c r="G33" s="37">
        <v>0</v>
      </c>
      <c r="H33" s="37">
        <v>0</v>
      </c>
      <c r="I33" s="37"/>
      <c r="J33" s="37"/>
      <c r="K33" s="37"/>
      <c r="M33" s="37">
        <v>42162</v>
      </c>
      <c r="N33" s="37">
        <v>79785</v>
      </c>
      <c r="O33" s="10">
        <f t="shared" si="6"/>
        <v>7.4038295574127375E-2</v>
      </c>
      <c r="P33" s="15" t="s">
        <v>68</v>
      </c>
      <c r="Q33" s="14"/>
      <c r="R33" s="8" t="s">
        <v>88</v>
      </c>
      <c r="S33" s="11">
        <f>J42/1000</f>
        <v>135.1</v>
      </c>
      <c r="T33" s="12">
        <f>J43</f>
        <v>0.11565077349394529</v>
      </c>
    </row>
    <row r="34" spans="1:20" ht="15">
      <c r="A34" s="2" t="s">
        <v>22</v>
      </c>
      <c r="B34" s="37">
        <v>0</v>
      </c>
      <c r="C34" s="37">
        <v>176301</v>
      </c>
      <c r="D34" s="37">
        <v>0</v>
      </c>
      <c r="E34" s="37">
        <v>0</v>
      </c>
      <c r="F34" s="37">
        <v>15748</v>
      </c>
      <c r="G34" s="37">
        <v>0</v>
      </c>
      <c r="H34" s="37">
        <v>0</v>
      </c>
      <c r="I34" s="37"/>
      <c r="J34" s="37"/>
      <c r="K34" s="37"/>
      <c r="M34" s="37">
        <v>348</v>
      </c>
      <c r="N34" s="37">
        <v>192396</v>
      </c>
      <c r="O34" s="10">
        <f t="shared" si="6"/>
        <v>0.17853822040834508</v>
      </c>
      <c r="P34" s="15" t="s">
        <v>69</v>
      </c>
      <c r="Q34" s="14"/>
      <c r="R34" s="14" t="s">
        <v>53</v>
      </c>
      <c r="S34" s="11">
        <f>F42/1000</f>
        <v>17.655000000000001</v>
      </c>
      <c r="T34" s="12">
        <f>F43</f>
        <v>1.5113356077243553E-2</v>
      </c>
    </row>
    <row r="35" spans="1:20" ht="15">
      <c r="A35" s="2" t="s">
        <v>23</v>
      </c>
      <c r="B35" s="37">
        <v>13706</v>
      </c>
      <c r="C35" s="37">
        <v>335</v>
      </c>
      <c r="D35" s="37">
        <v>0</v>
      </c>
      <c r="E35" s="37">
        <v>0</v>
      </c>
      <c r="F35" s="37">
        <v>0</v>
      </c>
      <c r="G35" s="37">
        <v>0</v>
      </c>
      <c r="H35" s="37">
        <v>0</v>
      </c>
      <c r="I35" s="37"/>
      <c r="J35" s="37"/>
      <c r="K35" s="37"/>
      <c r="M35" s="37">
        <v>72783</v>
      </c>
      <c r="N35" s="37">
        <v>86824</v>
      </c>
      <c r="O35" s="10">
        <f>N35/N$39</f>
        <v>8.0570294854020633E-2</v>
      </c>
      <c r="P35" s="15" t="s">
        <v>70</v>
      </c>
      <c r="Q35" s="15"/>
      <c r="R35" s="14" t="s">
        <v>40</v>
      </c>
      <c r="S35" s="9">
        <f>E42/1000</f>
        <v>75.64</v>
      </c>
      <c r="T35" s="13">
        <f>E43</f>
        <v>6.475073654390838E-2</v>
      </c>
    </row>
    <row r="36" spans="1:20" ht="15">
      <c r="A36" s="2" t="s">
        <v>24</v>
      </c>
      <c r="B36" s="37">
        <v>21031</v>
      </c>
      <c r="C36" s="37">
        <v>1296</v>
      </c>
      <c r="D36" s="37">
        <v>0</v>
      </c>
      <c r="E36" s="37">
        <v>0</v>
      </c>
      <c r="F36" s="37">
        <v>0</v>
      </c>
      <c r="G36" s="37">
        <v>109526</v>
      </c>
      <c r="H36" s="37">
        <v>0</v>
      </c>
      <c r="I36" s="37"/>
      <c r="J36" s="37"/>
      <c r="K36" s="37"/>
      <c r="M36" s="37">
        <v>46029</v>
      </c>
      <c r="N36" s="37">
        <v>177882</v>
      </c>
      <c r="O36" s="15"/>
      <c r="P36" s="15"/>
      <c r="Q36" s="14"/>
      <c r="R36" s="14" t="s">
        <v>71</v>
      </c>
      <c r="S36" s="11">
        <f>C42/1000</f>
        <v>266.59500000000003</v>
      </c>
      <c r="T36" s="13">
        <f>C43</f>
        <v>0.22821552893869981</v>
      </c>
    </row>
    <row r="37" spans="1:20" ht="15">
      <c r="A37" s="2" t="s">
        <v>25</v>
      </c>
      <c r="B37" s="37">
        <v>33527</v>
      </c>
      <c r="C37" s="37">
        <v>363</v>
      </c>
      <c r="D37" s="37">
        <v>0</v>
      </c>
      <c r="E37" s="37">
        <v>0</v>
      </c>
      <c r="F37" s="37">
        <v>0</v>
      </c>
      <c r="G37" s="37">
        <v>0</v>
      </c>
      <c r="H37" s="37">
        <v>0</v>
      </c>
      <c r="I37" s="37"/>
      <c r="J37" s="37"/>
      <c r="K37" s="37"/>
      <c r="M37" s="37">
        <v>5899</v>
      </c>
      <c r="N37" s="37">
        <v>39789</v>
      </c>
      <c r="O37" s="15"/>
      <c r="P37" s="15"/>
      <c r="Q37" s="14"/>
      <c r="R37" s="14" t="s">
        <v>72</v>
      </c>
      <c r="S37" s="11">
        <f>I42/1000</f>
        <v>0</v>
      </c>
      <c r="T37" s="12">
        <f>I43</f>
        <v>0</v>
      </c>
    </row>
    <row r="38" spans="1:20" ht="15">
      <c r="A38" s="2" t="s">
        <v>26</v>
      </c>
      <c r="B38" s="37">
        <v>0</v>
      </c>
      <c r="C38" s="37">
        <v>0</v>
      </c>
      <c r="D38" s="37">
        <v>0</v>
      </c>
      <c r="E38" s="37">
        <v>0</v>
      </c>
      <c r="F38" s="37">
        <v>0</v>
      </c>
      <c r="G38" s="37">
        <v>0</v>
      </c>
      <c r="H38" s="37">
        <v>0</v>
      </c>
      <c r="I38" s="37"/>
      <c r="J38" s="37"/>
      <c r="K38" s="37"/>
      <c r="M38" s="37">
        <v>2778</v>
      </c>
      <c r="N38" s="37">
        <v>2778</v>
      </c>
      <c r="O38" s="15">
        <f>SUM(O31:O35)</f>
        <v>0.79543029162467593</v>
      </c>
      <c r="P38" s="15"/>
      <c r="Q38" s="14"/>
      <c r="R38" s="14" t="s">
        <v>47</v>
      </c>
      <c r="S38" s="11">
        <f>H42/1000</f>
        <v>0</v>
      </c>
      <c r="T38" s="12">
        <f>H43</f>
        <v>0</v>
      </c>
    </row>
    <row r="39" spans="1:20" ht="15">
      <c r="A39" s="2" t="s">
        <v>7</v>
      </c>
      <c r="B39" s="37">
        <v>128869</v>
      </c>
      <c r="C39" s="37">
        <v>257795</v>
      </c>
      <c r="D39" s="38">
        <f>SUM(D31:D38)</f>
        <v>0</v>
      </c>
      <c r="E39" s="38">
        <f>SUM(E31:E38)</f>
        <v>72940</v>
      </c>
      <c r="F39" s="37">
        <v>17655</v>
      </c>
      <c r="G39" s="37">
        <v>192471</v>
      </c>
      <c r="H39" s="38">
        <f>SUM(H31:H38)</f>
        <v>0</v>
      </c>
      <c r="I39" s="37"/>
      <c r="J39" s="37"/>
      <c r="K39" s="37"/>
      <c r="M39" s="37">
        <v>407888</v>
      </c>
      <c r="N39" s="37">
        <v>1077618</v>
      </c>
      <c r="O39" s="14"/>
      <c r="P39" s="14"/>
      <c r="Q39" s="14"/>
      <c r="R39" s="14"/>
      <c r="S39" s="11">
        <f>SUM(S31:S38)</f>
        <v>1168.1720399999999</v>
      </c>
      <c r="T39" s="12">
        <f>SUM(T31:T38)</f>
        <v>0.99999999999999989</v>
      </c>
    </row>
    <row r="41" spans="1:20" ht="15">
      <c r="A41" s="16" t="s">
        <v>73</v>
      </c>
      <c r="B41" s="17">
        <f>B38+B37+B36</f>
        <v>54558</v>
      </c>
      <c r="C41" s="17">
        <f t="shared" ref="C41:N41" si="7">C38+C37+C36</f>
        <v>1659</v>
      </c>
      <c r="D41" s="17">
        <f t="shared" si="7"/>
        <v>0</v>
      </c>
      <c r="E41" s="17">
        <f t="shared" si="7"/>
        <v>0</v>
      </c>
      <c r="F41" s="17">
        <f t="shared" si="7"/>
        <v>0</v>
      </c>
      <c r="G41" s="17">
        <f t="shared" si="7"/>
        <v>109526</v>
      </c>
      <c r="H41" s="17">
        <f t="shared" si="7"/>
        <v>0</v>
      </c>
      <c r="I41" s="17">
        <f t="shared" si="7"/>
        <v>0</v>
      </c>
      <c r="J41" s="17">
        <f t="shared" si="7"/>
        <v>0</v>
      </c>
      <c r="K41" s="17">
        <f t="shared" si="7"/>
        <v>0</v>
      </c>
      <c r="L41" s="17">
        <f t="shared" si="7"/>
        <v>0</v>
      </c>
      <c r="M41" s="17">
        <f t="shared" si="7"/>
        <v>54706</v>
      </c>
      <c r="N41" s="17">
        <f t="shared" si="7"/>
        <v>220449</v>
      </c>
      <c r="O41" s="10">
        <f>N41/N$39</f>
        <v>0.2045706363479452</v>
      </c>
      <c r="P41" s="10" t="s">
        <v>74</v>
      </c>
      <c r="Q41"/>
      <c r="R41"/>
      <c r="S41"/>
      <c r="T41"/>
    </row>
    <row r="42" spans="1:20" ht="15">
      <c r="A42" s="18" t="s">
        <v>75</v>
      </c>
      <c r="B42" s="17"/>
      <c r="C42" s="19">
        <f>C39+C23</f>
        <v>266595</v>
      </c>
      <c r="D42" s="19">
        <f t="shared" ref="D42:L42" si="8">D39+D23</f>
        <v>0</v>
      </c>
      <c r="E42" s="19">
        <f t="shared" si="8"/>
        <v>75640</v>
      </c>
      <c r="F42" s="19">
        <f t="shared" si="8"/>
        <v>17655</v>
      </c>
      <c r="G42" s="19">
        <f t="shared" si="8"/>
        <v>257171</v>
      </c>
      <c r="H42" s="19">
        <f t="shared" si="8"/>
        <v>0</v>
      </c>
      <c r="I42" s="19">
        <f t="shared" si="8"/>
        <v>0</v>
      </c>
      <c r="J42" s="19">
        <f t="shared" si="8"/>
        <v>135100</v>
      </c>
      <c r="K42" s="19">
        <f t="shared" si="8"/>
        <v>0</v>
      </c>
      <c r="L42" s="19">
        <f t="shared" si="8"/>
        <v>0</v>
      </c>
      <c r="M42" s="19">
        <f>M39+M23-B6+M45</f>
        <v>416011.04</v>
      </c>
      <c r="N42" s="20">
        <f>SUM(C42:M42)</f>
        <v>1168172.04</v>
      </c>
      <c r="O42"/>
      <c r="P42"/>
      <c r="Q42"/>
      <c r="R42"/>
      <c r="S42" t="s">
        <v>64</v>
      </c>
      <c r="T42" t="s">
        <v>65</v>
      </c>
    </row>
    <row r="43" spans="1:20" ht="15">
      <c r="A43" s="18" t="s">
        <v>76</v>
      </c>
      <c r="B43" s="17"/>
      <c r="C43" s="10">
        <f t="shared" ref="C43:M43" si="9">C42/$N42</f>
        <v>0.22821552893869981</v>
      </c>
      <c r="D43" s="10">
        <f t="shared" si="9"/>
        <v>0</v>
      </c>
      <c r="E43" s="10">
        <f t="shared" si="9"/>
        <v>6.475073654390838E-2</v>
      </c>
      <c r="F43" s="10">
        <f t="shared" si="9"/>
        <v>1.5113356077243553E-2</v>
      </c>
      <c r="G43" s="10">
        <f t="shared" si="9"/>
        <v>0.22014822405781942</v>
      </c>
      <c r="H43" s="10">
        <f t="shared" si="9"/>
        <v>0</v>
      </c>
      <c r="I43" s="10">
        <f t="shared" si="9"/>
        <v>0</v>
      </c>
      <c r="J43" s="10">
        <f t="shared" si="9"/>
        <v>0.11565077349394529</v>
      </c>
      <c r="K43" s="10">
        <f t="shared" si="9"/>
        <v>0</v>
      </c>
      <c r="L43" s="10">
        <f t="shared" si="9"/>
        <v>0</v>
      </c>
      <c r="M43" s="10">
        <f t="shared" si="9"/>
        <v>0.35612138088838352</v>
      </c>
      <c r="N43" s="10">
        <f>SUM(C43:M43)</f>
        <v>1</v>
      </c>
      <c r="O43"/>
      <c r="P43"/>
      <c r="Q43"/>
      <c r="R43" t="s">
        <v>27</v>
      </c>
      <c r="S43" s="21">
        <f>N45/1000</f>
        <v>63.062040000000003</v>
      </c>
      <c r="T43"/>
    </row>
    <row r="44" spans="1:20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/>
      <c r="P44"/>
      <c r="Q44"/>
      <c r="R44" t="s">
        <v>77</v>
      </c>
      <c r="S44" s="22">
        <f>N41/1000</f>
        <v>220.44900000000001</v>
      </c>
      <c r="T44" s="12">
        <f>O41</f>
        <v>0.2045706363479452</v>
      </c>
    </row>
    <row r="45" spans="1:20" ht="15">
      <c r="A45" s="8" t="s">
        <v>78</v>
      </c>
      <c r="B45" s="8">
        <f>B23-B39</f>
        <v>30431</v>
      </c>
      <c r="C45" s="8"/>
      <c r="D45" s="8"/>
      <c r="E45" s="8"/>
      <c r="F45" s="8"/>
      <c r="G45" s="8"/>
      <c r="H45" s="8"/>
      <c r="I45" s="8"/>
      <c r="J45" s="8"/>
      <c r="K45" s="8"/>
      <c r="L45" s="8"/>
      <c r="M45" s="23">
        <f>M39*0.08</f>
        <v>32631.040000000001</v>
      </c>
      <c r="N45" s="20">
        <f>B45+M45</f>
        <v>63062.04</v>
      </c>
      <c r="O45"/>
      <c r="P45"/>
      <c r="Q45"/>
      <c r="R45" t="s">
        <v>79</v>
      </c>
      <c r="S45" s="22">
        <f>N35/1000</f>
        <v>86.823999999999998</v>
      </c>
      <c r="T45" s="12">
        <f>O35</f>
        <v>8.0570294854020633E-2</v>
      </c>
    </row>
    <row r="46" spans="1:20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73"/>
      <c r="N46" s="8"/>
      <c r="O46"/>
      <c r="P46"/>
      <c r="Q46"/>
      <c r="R46" t="s">
        <v>80</v>
      </c>
      <c r="S46" s="22">
        <f>N33/1000</f>
        <v>79.784999999999997</v>
      </c>
      <c r="T46" s="12">
        <f>O33</f>
        <v>7.4038295574127375E-2</v>
      </c>
    </row>
    <row r="47" spans="1:20">
      <c r="A47" s="8"/>
      <c r="B47" s="8"/>
      <c r="C47" s="72"/>
      <c r="D47" s="73"/>
      <c r="E47" s="73"/>
      <c r="F47" s="73"/>
      <c r="G47" s="73"/>
      <c r="H47" s="73"/>
      <c r="I47" s="73"/>
      <c r="J47" s="73"/>
      <c r="K47" s="73"/>
      <c r="L47" s="8"/>
      <c r="M47" s="34"/>
      <c r="N47" s="8"/>
      <c r="O47"/>
      <c r="P47"/>
      <c r="Q47"/>
      <c r="R47" t="s">
        <v>66</v>
      </c>
      <c r="S47" s="22">
        <f>N31/1000</f>
        <v>32.414999999999999</v>
      </c>
      <c r="T47" s="12">
        <f>O31</f>
        <v>3.0080232512819941E-2</v>
      </c>
    </row>
    <row r="48" spans="1:20">
      <c r="A48" s="8"/>
      <c r="B48" s="8"/>
      <c r="C48" s="72"/>
      <c r="D48" s="73"/>
      <c r="E48" s="72"/>
      <c r="F48" s="73"/>
      <c r="G48" s="73"/>
      <c r="H48" s="73"/>
      <c r="I48" s="73"/>
      <c r="J48" s="72"/>
      <c r="K48" s="73"/>
      <c r="L48" s="8"/>
      <c r="M48" s="28"/>
      <c r="N48" s="8"/>
      <c r="O48"/>
      <c r="P48"/>
      <c r="Q48"/>
      <c r="R48" t="s">
        <v>81</v>
      </c>
      <c r="S48" s="22">
        <f>N32/1000</f>
        <v>465.75</v>
      </c>
      <c r="T48" s="13">
        <f>O32</f>
        <v>0.43220324827536288</v>
      </c>
    </row>
    <row r="49" spans="1:20">
      <c r="A49" s="8"/>
      <c r="B49" s="8"/>
      <c r="C49" s="74"/>
      <c r="D49" s="72"/>
      <c r="E49" s="72"/>
      <c r="F49" s="73"/>
      <c r="G49" s="73"/>
      <c r="H49" s="73"/>
      <c r="I49" s="73"/>
      <c r="J49" s="72"/>
      <c r="K49" s="74"/>
      <c r="L49" s="8"/>
      <c r="M49" s="8"/>
      <c r="N49" s="8"/>
      <c r="O49"/>
      <c r="P49"/>
      <c r="Q49"/>
      <c r="R49" t="s">
        <v>82</v>
      </c>
      <c r="S49" s="22">
        <f>N34/1000</f>
        <v>192.39599999999999</v>
      </c>
      <c r="T49" s="13">
        <f>O34</f>
        <v>0.17853822040834508</v>
      </c>
    </row>
    <row r="50" spans="1:20">
      <c r="A50" s="8"/>
      <c r="B50" s="8"/>
      <c r="C50" s="73"/>
      <c r="D50" s="73"/>
      <c r="E50" s="73"/>
      <c r="F50" s="73"/>
      <c r="G50" s="73"/>
      <c r="H50" s="73"/>
      <c r="I50" s="73"/>
      <c r="J50" s="73"/>
      <c r="K50" s="73"/>
      <c r="L50" s="8"/>
      <c r="M50" s="8"/>
      <c r="N50" s="8"/>
      <c r="O50"/>
      <c r="P50"/>
      <c r="Q50"/>
      <c r="R50" t="s">
        <v>83</v>
      </c>
      <c r="S50" s="22">
        <f>SUM(S44:S49)</f>
        <v>1077.6189999999999</v>
      </c>
      <c r="T50" s="12">
        <f>SUM(T44:T49)</f>
        <v>1.000000927972621</v>
      </c>
    </row>
    <row r="51" spans="1:20">
      <c r="A51"/>
      <c r="B51"/>
      <c r="C51" s="75"/>
      <c r="D51" s="75"/>
      <c r="E51" s="75"/>
      <c r="F51" s="75"/>
      <c r="G51" s="75"/>
      <c r="H51" s="75"/>
      <c r="I51" s="75"/>
      <c r="J51" s="75"/>
      <c r="K51" s="75"/>
      <c r="L51"/>
      <c r="M51"/>
      <c r="N51"/>
      <c r="O51"/>
      <c r="P51"/>
      <c r="Q51"/>
      <c r="R51"/>
      <c r="S51"/>
      <c r="T51"/>
    </row>
    <row r="52" spans="1:20">
      <c r="A52"/>
      <c r="B52"/>
      <c r="C52" s="75"/>
      <c r="D52" s="75"/>
      <c r="E52" s="75"/>
      <c r="F52" s="75"/>
      <c r="G52" s="75"/>
      <c r="H52" s="75"/>
      <c r="I52" s="75"/>
      <c r="J52" s="75"/>
      <c r="K52" s="75"/>
      <c r="L52"/>
      <c r="M52"/>
      <c r="N52"/>
      <c r="O52"/>
      <c r="P52"/>
      <c r="Q52"/>
      <c r="R52"/>
      <c r="S52"/>
      <c r="T52"/>
    </row>
    <row r="53" spans="1:20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 s="5"/>
      <c r="T53" s="25"/>
    </row>
    <row r="54" spans="1:20" ht="15">
      <c r="A54"/>
      <c r="B54"/>
      <c r="C54" s="26"/>
      <c r="D54" s="26"/>
      <c r="E54" s="26"/>
      <c r="F54" s="26"/>
      <c r="G54" s="26"/>
      <c r="H54" s="26"/>
      <c r="I54" s="26"/>
      <c r="J54" s="26"/>
      <c r="K54" s="26"/>
      <c r="L54" s="8"/>
      <c r="M54" s="27"/>
      <c r="N54"/>
      <c r="O54" s="8"/>
      <c r="P54" s="12"/>
      <c r="Q54"/>
      <c r="R54"/>
      <c r="S54" s="8"/>
      <c r="T54" s="28"/>
    </row>
    <row r="55" spans="1:20" ht="15">
      <c r="A55"/>
      <c r="B55"/>
      <c r="C55" s="26"/>
      <c r="D55" s="26"/>
      <c r="E55" s="26"/>
      <c r="F55" s="26"/>
      <c r="G55" s="26"/>
      <c r="H55" s="26"/>
      <c r="I55" s="26"/>
      <c r="J55" s="26"/>
      <c r="K55" s="26"/>
      <c r="L55" s="8"/>
      <c r="M55" s="27"/>
      <c r="N55"/>
      <c r="O55" s="8"/>
      <c r="P55" s="12"/>
      <c r="Q55"/>
      <c r="R55"/>
      <c r="S55" s="8"/>
      <c r="T55" s="28"/>
    </row>
    <row r="56" spans="1:20" ht="15">
      <c r="A56"/>
      <c r="B56"/>
      <c r="C56" s="26"/>
      <c r="D56" s="26"/>
      <c r="E56" s="26"/>
      <c r="F56" s="26"/>
      <c r="G56" s="26"/>
      <c r="H56" s="26"/>
      <c r="I56" s="26"/>
      <c r="J56" s="26"/>
      <c r="K56" s="26"/>
      <c r="L56" s="8"/>
      <c r="M56" s="27"/>
      <c r="N56"/>
      <c r="O56" s="8"/>
      <c r="P56" s="12"/>
      <c r="Q56"/>
      <c r="R56"/>
      <c r="S56" s="8"/>
      <c r="T56" s="28"/>
    </row>
    <row r="57" spans="1:20" ht="15">
      <c r="A57"/>
      <c r="B57"/>
      <c r="C57" s="26"/>
      <c r="D57" s="26"/>
      <c r="E57" s="26"/>
      <c r="F57" s="26"/>
      <c r="G57" s="26"/>
      <c r="H57" s="26"/>
      <c r="I57" s="26"/>
      <c r="J57" s="26"/>
      <c r="K57" s="26"/>
      <c r="L57" s="8"/>
      <c r="M57" s="27"/>
      <c r="N57"/>
      <c r="O57" s="8"/>
      <c r="P57" s="12"/>
      <c r="Q57"/>
      <c r="R57"/>
      <c r="S57" s="8"/>
      <c r="T57" s="28"/>
    </row>
    <row r="58" spans="1:20" ht="15">
      <c r="A58"/>
      <c r="B58"/>
      <c r="C58" s="26"/>
      <c r="D58" s="26"/>
      <c r="E58" s="26"/>
      <c r="F58" s="26"/>
      <c r="G58" s="26"/>
      <c r="H58" s="26"/>
      <c r="I58" s="26"/>
      <c r="J58" s="26"/>
      <c r="K58" s="26"/>
      <c r="L58" s="8"/>
      <c r="M58" s="27"/>
      <c r="N58"/>
      <c r="O58" s="8"/>
      <c r="P58" s="12"/>
      <c r="Q58"/>
      <c r="R58"/>
      <c r="S58" s="8"/>
      <c r="T58" s="28"/>
    </row>
    <row r="59" spans="1:20" ht="15">
      <c r="A59"/>
      <c r="B59"/>
      <c r="C59" s="26"/>
      <c r="D59" s="26"/>
      <c r="E59" s="26"/>
      <c r="F59" s="26"/>
      <c r="G59" s="26"/>
      <c r="H59" s="26"/>
      <c r="I59" s="26"/>
      <c r="J59" s="26"/>
      <c r="K59" s="26"/>
      <c r="L59" s="8"/>
      <c r="M59" s="27"/>
      <c r="N59"/>
      <c r="O59" s="8"/>
      <c r="P59" s="12"/>
      <c r="Q59"/>
      <c r="R59"/>
      <c r="S59" s="8"/>
      <c r="T59" s="28"/>
    </row>
    <row r="60" spans="1:20" ht="15">
      <c r="A60" s="18"/>
      <c r="B60"/>
      <c r="C60" s="26"/>
      <c r="D60" s="26"/>
      <c r="E60" s="26"/>
      <c r="F60" s="26"/>
      <c r="G60" s="26"/>
      <c r="H60" s="26"/>
      <c r="I60" s="26"/>
      <c r="J60" s="26"/>
      <c r="K60" s="26"/>
      <c r="L60" s="8"/>
      <c r="M60" s="27"/>
      <c r="N60"/>
      <c r="O60" s="8"/>
      <c r="P60" s="12"/>
      <c r="Q60"/>
      <c r="R60"/>
      <c r="S60" s="8"/>
      <c r="T60" s="28"/>
    </row>
    <row r="61" spans="1:20" ht="15">
      <c r="A61"/>
      <c r="B61"/>
      <c r="C61"/>
      <c r="D61"/>
      <c r="E61"/>
      <c r="F61"/>
      <c r="G61"/>
      <c r="H61"/>
      <c r="I61"/>
      <c r="J61"/>
      <c r="K61"/>
      <c r="L61" s="8"/>
      <c r="M61" s="27"/>
      <c r="N61"/>
      <c r="O61" s="8"/>
      <c r="P61" s="12"/>
      <c r="Q61"/>
      <c r="R61"/>
      <c r="S61" s="29"/>
      <c r="T61" s="30"/>
    </row>
    <row r="62" spans="1:20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 s="8"/>
    </row>
    <row r="63" spans="1:20">
      <c r="A63"/>
      <c r="B63" s="5"/>
      <c r="C63" s="5"/>
      <c r="D63" s="5"/>
      <c r="E63" s="5"/>
      <c r="F63" s="5"/>
      <c r="G63" s="5"/>
      <c r="H63" s="5"/>
      <c r="I63" s="5"/>
      <c r="J63"/>
      <c r="K63"/>
      <c r="L63"/>
      <c r="M63"/>
      <c r="N63"/>
      <c r="O63"/>
      <c r="P63"/>
      <c r="Q63"/>
      <c r="R63"/>
      <c r="S63" s="5"/>
      <c r="T63" s="25"/>
    </row>
    <row r="64" spans="1:20" ht="15">
      <c r="A64"/>
      <c r="B64" s="8"/>
      <c r="C64" s="8"/>
      <c r="D64" s="8"/>
      <c r="E64" s="8"/>
      <c r="F64" s="8"/>
      <c r="G64" s="8"/>
      <c r="H64" s="8"/>
      <c r="I64" s="8"/>
      <c r="J64"/>
      <c r="K64"/>
      <c r="L64"/>
      <c r="M64"/>
      <c r="N64"/>
      <c r="O64" s="8"/>
      <c r="P64" s="27"/>
      <c r="Q64"/>
      <c r="R64"/>
      <c r="S64" s="8"/>
      <c r="T64" s="28"/>
    </row>
    <row r="65" spans="1:20" ht="15">
      <c r="A65"/>
      <c r="B65" s="8"/>
      <c r="C65" s="8"/>
      <c r="D65" s="8"/>
      <c r="E65" s="8"/>
      <c r="F65" s="8"/>
      <c r="G65" s="8"/>
      <c r="H65" s="8"/>
      <c r="I65" s="8"/>
      <c r="J65"/>
      <c r="K65"/>
      <c r="L65"/>
      <c r="M65"/>
      <c r="N65"/>
      <c r="O65" s="8"/>
      <c r="P65" s="27"/>
      <c r="Q65"/>
      <c r="R65"/>
      <c r="S65" s="8"/>
      <c r="T65" s="28"/>
    </row>
    <row r="66" spans="1:20" ht="15">
      <c r="A66"/>
      <c r="B66" s="8"/>
      <c r="C66" s="8"/>
      <c r="D66" s="8"/>
      <c r="E66" s="8"/>
      <c r="F66" s="8"/>
      <c r="G66" s="8"/>
      <c r="H66" s="8"/>
      <c r="I66" s="8"/>
      <c r="J66"/>
      <c r="K66"/>
      <c r="L66"/>
      <c r="M66"/>
      <c r="N66"/>
      <c r="O66" s="8"/>
      <c r="P66" s="27"/>
      <c r="Q66"/>
      <c r="R66"/>
      <c r="S66" s="8"/>
      <c r="T66" s="28"/>
    </row>
    <row r="67" spans="1:20" ht="15">
      <c r="A67"/>
      <c r="B67" s="8"/>
      <c r="C67" s="8"/>
      <c r="D67" s="8"/>
      <c r="E67" s="8"/>
      <c r="F67" s="8"/>
      <c r="G67" s="8"/>
      <c r="H67" s="8"/>
      <c r="I67" s="8"/>
      <c r="J67"/>
      <c r="K67"/>
      <c r="L67"/>
      <c r="M67"/>
      <c r="N67"/>
      <c r="O67" s="8"/>
      <c r="P67" s="27"/>
      <c r="Q67"/>
      <c r="R67"/>
      <c r="S67" s="8"/>
      <c r="T67" s="28"/>
    </row>
    <row r="68" spans="1:20" ht="15">
      <c r="A68"/>
      <c r="B68" s="8"/>
      <c r="C68" s="8"/>
      <c r="D68" s="8"/>
      <c r="E68" s="8"/>
      <c r="F68" s="8"/>
      <c r="G68" s="8"/>
      <c r="H68" s="8"/>
      <c r="I68" s="8"/>
      <c r="J68"/>
      <c r="K68"/>
      <c r="L68"/>
      <c r="M68"/>
      <c r="N68"/>
      <c r="O68" s="8"/>
      <c r="P68" s="27"/>
      <c r="Q68"/>
      <c r="R68"/>
      <c r="S68" s="8"/>
      <c r="T68" s="28"/>
    </row>
    <row r="69" spans="1:20" ht="15">
      <c r="A69"/>
      <c r="B69" s="8"/>
      <c r="C69" s="8"/>
      <c r="D69" s="8"/>
      <c r="E69" s="8"/>
      <c r="F69" s="8"/>
      <c r="G69" s="8"/>
      <c r="H69" s="8"/>
      <c r="I69" s="8"/>
      <c r="J69"/>
      <c r="K69"/>
      <c r="L69"/>
      <c r="M69"/>
      <c r="N69"/>
      <c r="O69" s="8"/>
      <c r="P69" s="27"/>
      <c r="Q69"/>
      <c r="R69"/>
      <c r="S69" s="8"/>
      <c r="T69" s="28"/>
    </row>
    <row r="70" spans="1:20" ht="15">
      <c r="A70"/>
      <c r="B70" s="29"/>
      <c r="C70" s="29"/>
      <c r="D70" s="29"/>
      <c r="E70" s="29"/>
      <c r="F70" s="29"/>
      <c r="G70" s="29"/>
      <c r="H70" s="29"/>
      <c r="I70" s="29"/>
      <c r="J70"/>
      <c r="K70"/>
      <c r="L70"/>
      <c r="M70"/>
      <c r="N70"/>
      <c r="O70" s="29"/>
      <c r="P70" s="31"/>
      <c r="Q70"/>
      <c r="R70" s="32"/>
      <c r="S70" s="29"/>
      <c r="T70" s="31"/>
    </row>
  </sheetData>
  <pageMargins left="0.75" right="0.75" top="0.75" bottom="0.5" header="0.5" footer="0.75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70"/>
  <sheetViews>
    <sheetView topLeftCell="A3" zoomScale="55" zoomScaleNormal="55" zoomScalePageLayoutView="55" workbookViewId="0">
      <selection activeCell="N39" sqref="N39"/>
    </sheetView>
  </sheetViews>
  <sheetFormatPr baseColWidth="10" defaultColWidth="8.83203125" defaultRowHeight="14" x14ac:dyDescent="0"/>
  <cols>
    <col min="1" max="1" width="15.5" style="2" customWidth="1"/>
    <col min="2" max="2" width="12" style="2" customWidth="1"/>
    <col min="3" max="3" width="13.83203125" style="2" customWidth="1"/>
    <col min="4" max="13" width="8.83203125" style="2"/>
    <col min="14" max="14" width="23.83203125" style="2" bestFit="1" customWidth="1"/>
    <col min="15" max="16384" width="8.83203125" style="2"/>
  </cols>
  <sheetData>
    <row r="1" spans="1:20" ht="18">
      <c r="A1" s="6" t="s">
        <v>0</v>
      </c>
      <c r="O1" s="14"/>
      <c r="P1" s="14"/>
      <c r="Q1" s="14"/>
      <c r="R1" s="14"/>
      <c r="S1" s="14"/>
      <c r="T1" s="14"/>
    </row>
    <row r="2" spans="1:20" ht="15">
      <c r="A2" s="2" t="s">
        <v>28</v>
      </c>
      <c r="B2" s="2" t="s">
        <v>29</v>
      </c>
      <c r="O2" s="14"/>
      <c r="P2" s="14"/>
      <c r="Q2" s="14"/>
      <c r="R2" s="14"/>
      <c r="S2" s="14"/>
      <c r="T2" s="14"/>
    </row>
    <row r="3" spans="1:20" ht="15">
      <c r="B3" s="8" t="s">
        <v>58</v>
      </c>
      <c r="C3" s="8" t="s">
        <v>43</v>
      </c>
      <c r="D3" s="8" t="s">
        <v>44</v>
      </c>
      <c r="E3" s="8" t="s">
        <v>40</v>
      </c>
      <c r="F3" s="8" t="s">
        <v>54</v>
      </c>
      <c r="G3" s="8" t="s">
        <v>46</v>
      </c>
      <c r="H3" s="8" t="s">
        <v>47</v>
      </c>
      <c r="I3" s="8" t="s">
        <v>48</v>
      </c>
      <c r="J3" s="8" t="s">
        <v>49</v>
      </c>
      <c r="K3" s="8" t="s">
        <v>50</v>
      </c>
      <c r="L3" s="8" t="s">
        <v>51</v>
      </c>
      <c r="M3" s="8" t="s">
        <v>52</v>
      </c>
      <c r="N3" t="s">
        <v>56</v>
      </c>
      <c r="O3" s="14"/>
      <c r="P3" s="14"/>
      <c r="Q3" s="14"/>
      <c r="R3" s="14"/>
      <c r="S3" s="14"/>
      <c r="T3" s="14"/>
    </row>
    <row r="4" spans="1:20" ht="15">
      <c r="A4" s="7">
        <v>2011</v>
      </c>
      <c r="O4" s="14"/>
      <c r="P4" s="14"/>
      <c r="Q4" s="14"/>
      <c r="R4" s="14"/>
      <c r="S4" s="14"/>
      <c r="T4" s="14"/>
    </row>
    <row r="5" spans="1:20" ht="15">
      <c r="A5" s="7" t="s">
        <v>42</v>
      </c>
      <c r="O5" s="14"/>
      <c r="P5" s="14"/>
      <c r="Q5" s="14"/>
      <c r="R5" s="14"/>
      <c r="S5" s="14"/>
      <c r="T5" s="14"/>
    </row>
    <row r="6" spans="1:20" ht="15">
      <c r="A6" s="7" t="s">
        <v>4</v>
      </c>
      <c r="B6" s="2">
        <v>0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N6" s="2">
        <v>0</v>
      </c>
      <c r="O6" s="14"/>
      <c r="P6" s="14"/>
      <c r="Q6" s="14"/>
      <c r="R6" s="14"/>
      <c r="S6" s="14"/>
      <c r="T6" s="14"/>
    </row>
    <row r="7" spans="1:20" ht="15">
      <c r="A7" s="33" t="s">
        <v>85</v>
      </c>
      <c r="B7" s="38">
        <v>13209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N7" s="2">
        <v>0</v>
      </c>
      <c r="O7" s="14"/>
      <c r="P7" s="14"/>
      <c r="Q7" s="14"/>
      <c r="R7" s="14"/>
      <c r="S7" s="14"/>
      <c r="T7" s="14"/>
    </row>
    <row r="8" spans="1:20" ht="15">
      <c r="A8" s="7" t="s">
        <v>6</v>
      </c>
      <c r="B8" s="38">
        <v>14299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N8" s="2">
        <v>0</v>
      </c>
      <c r="O8" s="14"/>
      <c r="P8" s="14"/>
      <c r="Q8" s="14"/>
      <c r="R8" s="14"/>
      <c r="S8" s="14"/>
      <c r="T8" s="14"/>
    </row>
    <row r="9" spans="1:20" ht="15">
      <c r="A9" s="7" t="s">
        <v>7</v>
      </c>
      <c r="B9" s="37">
        <v>27508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N9" s="2">
        <v>0</v>
      </c>
      <c r="O9" s="14"/>
      <c r="P9" s="14"/>
      <c r="Q9" s="14"/>
      <c r="R9" s="14"/>
      <c r="S9" s="14"/>
      <c r="T9" s="14"/>
    </row>
    <row r="10" spans="1:20" ht="15">
      <c r="O10" s="14"/>
      <c r="P10" s="14"/>
      <c r="Q10" s="14"/>
      <c r="R10" s="14"/>
      <c r="S10" s="14"/>
      <c r="T10" s="14"/>
    </row>
    <row r="11" spans="1:20" ht="15">
      <c r="O11" s="14"/>
      <c r="P11" s="14"/>
      <c r="Q11" s="14"/>
      <c r="R11" s="14"/>
      <c r="S11" s="14"/>
      <c r="T11" s="14"/>
    </row>
    <row r="12" spans="1:20" ht="15">
      <c r="O12" s="14"/>
      <c r="P12" s="14"/>
      <c r="Q12" s="14"/>
      <c r="R12" s="14"/>
      <c r="S12" s="14"/>
      <c r="T12" s="14"/>
    </row>
    <row r="13" spans="1:20" ht="18">
      <c r="A13" s="1" t="s">
        <v>8</v>
      </c>
      <c r="B13" s="1"/>
      <c r="C13" s="1"/>
      <c r="D13" s="1"/>
      <c r="E13" s="1"/>
      <c r="F13" s="1"/>
      <c r="G13" s="1"/>
      <c r="H13" s="1"/>
      <c r="N13" s="1"/>
      <c r="O13" s="14"/>
      <c r="P13" s="14"/>
      <c r="Q13" s="14"/>
      <c r="R13" s="14"/>
      <c r="S13" s="14"/>
      <c r="T13" s="14"/>
    </row>
    <row r="14" spans="1:20" ht="15">
      <c r="O14" s="14"/>
      <c r="P14" s="14"/>
      <c r="Q14" s="14"/>
      <c r="R14" s="14"/>
      <c r="S14" s="14"/>
      <c r="T14" s="14"/>
    </row>
    <row r="15" spans="1:20" ht="15">
      <c r="B15" t="s">
        <v>59</v>
      </c>
      <c r="C15" s="8" t="s">
        <v>43</v>
      </c>
      <c r="D15" s="8" t="s">
        <v>44</v>
      </c>
      <c r="E15" s="8" t="s">
        <v>87</v>
      </c>
      <c r="F15" s="8" t="s">
        <v>45</v>
      </c>
      <c r="G15" s="8" t="s">
        <v>46</v>
      </c>
      <c r="H15" s="8" t="s">
        <v>47</v>
      </c>
      <c r="I15" s="8" t="s">
        <v>48</v>
      </c>
      <c r="J15" s="8" t="s">
        <v>49</v>
      </c>
      <c r="K15" s="8" t="s">
        <v>50</v>
      </c>
      <c r="L15" s="8" t="s">
        <v>51</v>
      </c>
      <c r="M15" s="8" t="s">
        <v>52</v>
      </c>
      <c r="N15" s="2" t="s">
        <v>56</v>
      </c>
      <c r="O15" s="14"/>
      <c r="P15" s="14"/>
      <c r="Q15" s="14"/>
      <c r="R15" s="14"/>
      <c r="S15" s="14"/>
      <c r="T15" s="14"/>
    </row>
    <row r="16" spans="1:20" ht="15">
      <c r="O16" s="14"/>
      <c r="P16" s="14"/>
      <c r="Q16" s="14"/>
      <c r="R16" s="14"/>
      <c r="S16" s="14"/>
      <c r="T16" s="14"/>
    </row>
    <row r="17" spans="1:20" ht="15">
      <c r="A17" s="2" t="s">
        <v>10</v>
      </c>
      <c r="B17" s="37">
        <v>0</v>
      </c>
      <c r="C17" s="37">
        <v>0</v>
      </c>
      <c r="D17" s="37">
        <v>0</v>
      </c>
      <c r="E17" s="37">
        <v>0</v>
      </c>
      <c r="F17" s="37">
        <v>0</v>
      </c>
      <c r="G17" s="37">
        <v>0</v>
      </c>
      <c r="H17" s="37">
        <v>0</v>
      </c>
      <c r="I17" s="37"/>
      <c r="J17" s="37"/>
      <c r="K17" s="37"/>
      <c r="L17" s="37"/>
      <c r="M17" s="37"/>
      <c r="N17" s="37">
        <v>0</v>
      </c>
      <c r="O17" s="14"/>
      <c r="P17" s="14"/>
      <c r="Q17" s="14"/>
      <c r="R17" s="14"/>
      <c r="S17" s="14"/>
      <c r="T17" s="14"/>
    </row>
    <row r="18" spans="1:20" ht="15">
      <c r="A18" s="2" t="s">
        <v>11</v>
      </c>
      <c r="B18" s="38">
        <v>179250</v>
      </c>
      <c r="C18" s="41">
        <v>45</v>
      </c>
      <c r="D18" s="37">
        <v>0</v>
      </c>
      <c r="E18" s="37">
        <v>5086</v>
      </c>
      <c r="F18" s="37">
        <v>13789</v>
      </c>
      <c r="G18" s="38">
        <v>157659</v>
      </c>
      <c r="H18" s="37">
        <v>663</v>
      </c>
      <c r="I18" s="37"/>
      <c r="J18" s="37"/>
      <c r="K18" s="37"/>
      <c r="L18" s="37"/>
      <c r="M18" s="37">
        <v>2008</v>
      </c>
      <c r="N18" s="38">
        <f>SUM(C18:M18)</f>
        <v>179250</v>
      </c>
      <c r="O18" s="14"/>
      <c r="P18" s="14"/>
      <c r="Q18" s="14"/>
      <c r="R18" s="14"/>
      <c r="S18" s="14"/>
      <c r="T18" s="14"/>
    </row>
    <row r="19" spans="1:20" ht="15">
      <c r="A19" s="2" t="s">
        <v>12</v>
      </c>
      <c r="B19" s="37">
        <v>0</v>
      </c>
      <c r="C19" s="37">
        <v>0</v>
      </c>
      <c r="D19" s="37">
        <v>0</v>
      </c>
      <c r="E19" s="37">
        <v>0</v>
      </c>
      <c r="F19" s="37">
        <v>0</v>
      </c>
      <c r="G19" s="37">
        <v>0</v>
      </c>
      <c r="H19" s="37">
        <v>0</v>
      </c>
      <c r="I19" s="37"/>
      <c r="J19" s="37"/>
      <c r="K19" s="37"/>
      <c r="L19" s="37"/>
      <c r="M19" s="37"/>
      <c r="N19" s="37">
        <v>0</v>
      </c>
      <c r="O19" s="14"/>
      <c r="P19" s="14"/>
      <c r="Q19" s="14"/>
      <c r="R19" s="14"/>
      <c r="S19" s="14"/>
      <c r="T19" s="14"/>
    </row>
    <row r="20" spans="1:20" ht="15">
      <c r="A20" s="2" t="s">
        <v>13</v>
      </c>
      <c r="B20" s="37">
        <v>0</v>
      </c>
      <c r="C20" s="37">
        <v>0</v>
      </c>
      <c r="D20" s="37">
        <v>0</v>
      </c>
      <c r="E20" s="37">
        <v>0</v>
      </c>
      <c r="F20" s="37">
        <v>0</v>
      </c>
      <c r="G20" s="37">
        <v>0</v>
      </c>
      <c r="H20" s="37">
        <v>0</v>
      </c>
      <c r="I20" s="37"/>
      <c r="J20" s="37"/>
      <c r="K20" s="37"/>
      <c r="L20" s="37"/>
      <c r="M20" s="37"/>
      <c r="N20" s="37">
        <v>0</v>
      </c>
      <c r="O20" s="14"/>
      <c r="P20" s="14"/>
      <c r="Q20" s="14"/>
      <c r="R20" s="14"/>
      <c r="S20" s="14"/>
      <c r="T20" s="14"/>
    </row>
    <row r="21" spans="1:20" ht="15">
      <c r="A21" s="2" t="s">
        <v>14</v>
      </c>
      <c r="B21" s="37">
        <v>0</v>
      </c>
      <c r="C21" s="37">
        <v>0</v>
      </c>
      <c r="D21" s="37">
        <v>0</v>
      </c>
      <c r="E21" s="37">
        <v>0</v>
      </c>
      <c r="F21" s="37">
        <v>0</v>
      </c>
      <c r="G21" s="37">
        <v>0</v>
      </c>
      <c r="H21" s="37">
        <v>0</v>
      </c>
      <c r="I21" s="37"/>
      <c r="J21" s="37"/>
      <c r="K21" s="37"/>
      <c r="L21" s="37"/>
      <c r="M21" s="37"/>
      <c r="N21" s="37">
        <v>0</v>
      </c>
      <c r="O21" s="14"/>
      <c r="P21" s="14"/>
      <c r="Q21" s="14"/>
      <c r="R21" s="14"/>
      <c r="S21" s="14"/>
      <c r="T21" s="14"/>
    </row>
    <row r="22" spans="1:20" ht="15">
      <c r="A22" s="2" t="s">
        <v>15</v>
      </c>
      <c r="B22" s="37">
        <v>0</v>
      </c>
      <c r="C22" s="37">
        <v>0</v>
      </c>
      <c r="D22" s="37">
        <v>0</v>
      </c>
      <c r="E22" s="37">
        <v>0</v>
      </c>
      <c r="F22" s="37">
        <v>0</v>
      </c>
      <c r="G22" s="37">
        <v>0</v>
      </c>
      <c r="H22" s="37">
        <v>0</v>
      </c>
      <c r="I22" s="37"/>
      <c r="J22" s="37"/>
      <c r="K22" s="37"/>
      <c r="L22" s="37"/>
      <c r="M22" s="37"/>
      <c r="N22" s="37">
        <v>0</v>
      </c>
      <c r="O22" s="14"/>
      <c r="P22" s="14"/>
      <c r="Q22" s="14"/>
      <c r="R22" s="14"/>
      <c r="S22" s="14"/>
      <c r="T22" s="14"/>
    </row>
    <row r="23" spans="1:20" ht="15">
      <c r="A23" s="2" t="s">
        <v>7</v>
      </c>
      <c r="B23" s="38">
        <f>SUM(B17:B22)</f>
        <v>179250</v>
      </c>
      <c r="C23" s="41">
        <f t="shared" ref="C23:F23" si="0">SUM(C17:C22)</f>
        <v>45</v>
      </c>
      <c r="D23" s="41">
        <f t="shared" si="0"/>
        <v>0</v>
      </c>
      <c r="E23" s="41">
        <f t="shared" si="0"/>
        <v>5086</v>
      </c>
      <c r="F23" s="41">
        <f t="shared" si="0"/>
        <v>13789</v>
      </c>
      <c r="G23" s="38">
        <f>SUM(G17:G22)</f>
        <v>157659</v>
      </c>
      <c r="H23" s="41">
        <f t="shared" ref="H23:M23" si="1">SUM(H17:H22)</f>
        <v>663</v>
      </c>
      <c r="I23" s="41">
        <f t="shared" si="1"/>
        <v>0</v>
      </c>
      <c r="J23" s="41">
        <f t="shared" si="1"/>
        <v>0</v>
      </c>
      <c r="K23" s="41">
        <f t="shared" si="1"/>
        <v>0</v>
      </c>
      <c r="L23" s="41">
        <f t="shared" si="1"/>
        <v>0</v>
      </c>
      <c r="M23" s="41">
        <f t="shared" si="1"/>
        <v>2008</v>
      </c>
      <c r="N23" s="38">
        <f>SUM(N17:N22)</f>
        <v>179250</v>
      </c>
      <c r="O23" s="14"/>
      <c r="P23" s="14"/>
      <c r="Q23" s="14"/>
      <c r="R23" s="14"/>
      <c r="S23" s="14"/>
      <c r="T23" s="14"/>
    </row>
    <row r="24" spans="1:20" ht="15">
      <c r="O24" s="14"/>
      <c r="P24" s="14"/>
      <c r="Q24" s="14"/>
      <c r="R24" s="14"/>
      <c r="S24" s="14"/>
      <c r="T24" s="14"/>
    </row>
    <row r="25" spans="1:20" ht="15">
      <c r="O25" s="14"/>
      <c r="P25" s="14"/>
      <c r="Q25" s="14"/>
      <c r="R25" s="14"/>
      <c r="S25" s="14"/>
      <c r="T25" s="14"/>
    </row>
    <row r="26" spans="1:20" ht="15">
      <c r="O26" s="14"/>
      <c r="P26" s="14"/>
      <c r="Q26" s="14"/>
      <c r="R26" s="14"/>
      <c r="S26" s="14"/>
      <c r="T26" s="14"/>
    </row>
    <row r="27" spans="1:20" ht="18">
      <c r="A27" s="1" t="s">
        <v>16</v>
      </c>
      <c r="B27" s="1"/>
      <c r="C27" s="1"/>
      <c r="D27" s="1"/>
      <c r="E27" s="1"/>
      <c r="F27" s="1"/>
      <c r="G27" s="1"/>
      <c r="O27" s="14"/>
      <c r="P27" s="14"/>
      <c r="Q27" s="14"/>
      <c r="R27" s="14"/>
      <c r="S27" s="14"/>
      <c r="T27" s="14"/>
    </row>
    <row r="28" spans="1:20" ht="15">
      <c r="N28" s="37">
        <f>N32-M32-F32-E32-C32</f>
        <v>22906</v>
      </c>
      <c r="O28" s="14"/>
      <c r="P28" s="14"/>
      <c r="Q28" s="14"/>
      <c r="R28" s="14" t="s">
        <v>63</v>
      </c>
      <c r="S28" s="9">
        <f>N42/1000</f>
        <v>1103.60448</v>
      </c>
      <c r="T28" s="14"/>
    </row>
    <row r="29" spans="1:20" ht="15">
      <c r="B29" t="s">
        <v>60</v>
      </c>
      <c r="C29" s="8" t="s">
        <v>43</v>
      </c>
      <c r="D29" s="8" t="s">
        <v>44</v>
      </c>
      <c r="E29" s="8" t="s">
        <v>40</v>
      </c>
      <c r="F29" t="s">
        <v>53</v>
      </c>
      <c r="G29" s="8" t="s">
        <v>46</v>
      </c>
      <c r="H29" s="8" t="s">
        <v>47</v>
      </c>
      <c r="I29" s="8" t="s">
        <v>54</v>
      </c>
      <c r="J29" s="8" t="s">
        <v>49</v>
      </c>
      <c r="K29" s="8" t="s">
        <v>50</v>
      </c>
      <c r="L29" s="8" t="s">
        <v>51</v>
      </c>
      <c r="M29" s="8" t="s">
        <v>52</v>
      </c>
      <c r="N29" t="s">
        <v>57</v>
      </c>
      <c r="O29" s="14"/>
      <c r="P29" s="14"/>
      <c r="Q29" s="14"/>
      <c r="R29" s="14"/>
      <c r="S29" s="14"/>
      <c r="T29" s="14"/>
    </row>
    <row r="30" spans="1:20" ht="15">
      <c r="O30" s="14"/>
      <c r="P30" s="14"/>
      <c r="Q30" s="14"/>
      <c r="R30" s="14"/>
      <c r="S30" s="14" t="s">
        <v>64</v>
      </c>
      <c r="T30" s="14" t="s">
        <v>65</v>
      </c>
    </row>
    <row r="31" spans="1:20" ht="15">
      <c r="A31" s="2" t="s">
        <v>19</v>
      </c>
      <c r="B31" s="37">
        <v>0</v>
      </c>
      <c r="C31" s="37">
        <v>9218</v>
      </c>
      <c r="D31" s="37">
        <v>0</v>
      </c>
      <c r="E31" s="37">
        <v>0</v>
      </c>
      <c r="F31" s="37">
        <v>915</v>
      </c>
      <c r="G31" s="37">
        <v>0</v>
      </c>
      <c r="H31" s="37">
        <v>0</v>
      </c>
      <c r="I31" s="37"/>
      <c r="J31" s="37"/>
      <c r="K31" s="37"/>
      <c r="M31" s="37">
        <v>16635</v>
      </c>
      <c r="N31" s="37">
        <f>SUM(B31:M31)</f>
        <v>26768</v>
      </c>
      <c r="O31" s="10">
        <f>N31/N$39</f>
        <v>2.5467332399683372E-2</v>
      </c>
      <c r="P31" s="15" t="s">
        <v>66</v>
      </c>
      <c r="Q31" s="14"/>
      <c r="R31" s="14" t="s">
        <v>52</v>
      </c>
      <c r="S31" s="11">
        <f>M42/1000</f>
        <v>462.60748000000001</v>
      </c>
      <c r="T31" s="12">
        <f>M43</f>
        <v>0.41917868981466982</v>
      </c>
    </row>
    <row r="32" spans="1:20" ht="15">
      <c r="A32" s="2" t="s">
        <v>20</v>
      </c>
      <c r="B32" s="38">
        <v>19161</v>
      </c>
      <c r="C32" s="37">
        <v>22289</v>
      </c>
      <c r="D32" s="37">
        <v>0</v>
      </c>
      <c r="E32" s="37">
        <v>31649</v>
      </c>
      <c r="F32" s="37">
        <v>730</v>
      </c>
      <c r="G32" s="38">
        <v>3745</v>
      </c>
      <c r="H32" s="37">
        <v>0</v>
      </c>
      <c r="I32" s="37"/>
      <c r="J32" s="37"/>
      <c r="K32" s="37"/>
      <c r="M32" s="37">
        <v>173536</v>
      </c>
      <c r="N32" s="38">
        <f>SUM(B32:M32)</f>
        <v>251110</v>
      </c>
      <c r="O32" s="10">
        <f t="shared" ref="O32:O34" si="2">N32/N$39</f>
        <v>0.23890846678438774</v>
      </c>
      <c r="P32" s="15" t="s">
        <v>67</v>
      </c>
      <c r="Q32" s="14"/>
      <c r="R32" s="14" t="s">
        <v>46</v>
      </c>
      <c r="S32" s="11">
        <f>G42/1000</f>
        <v>242.56399999999999</v>
      </c>
      <c r="T32" s="13">
        <f>G43</f>
        <v>0.21979251117211848</v>
      </c>
    </row>
    <row r="33" spans="1:20" ht="15">
      <c r="A33" s="2" t="s">
        <v>21</v>
      </c>
      <c r="B33" s="37">
        <v>32474</v>
      </c>
      <c r="C33" s="37">
        <v>2342</v>
      </c>
      <c r="D33" s="37">
        <v>0</v>
      </c>
      <c r="E33" s="37">
        <v>0</v>
      </c>
      <c r="F33" s="37">
        <v>0</v>
      </c>
      <c r="G33" s="37">
        <v>0</v>
      </c>
      <c r="H33" s="37">
        <v>0</v>
      </c>
      <c r="I33" s="37"/>
      <c r="J33" s="37"/>
      <c r="K33" s="37"/>
      <c r="M33" s="37">
        <v>45192</v>
      </c>
      <c r="N33" s="37">
        <v>80008</v>
      </c>
      <c r="O33" s="10">
        <f t="shared" si="2"/>
        <v>7.6120379954941239E-2</v>
      </c>
      <c r="P33" s="15" t="s">
        <v>68</v>
      </c>
      <c r="Q33" s="14"/>
      <c r="R33" s="14" t="s">
        <v>49</v>
      </c>
      <c r="S33" s="11">
        <f>J42/1000</f>
        <v>0</v>
      </c>
      <c r="T33" s="12">
        <f>J43</f>
        <v>0</v>
      </c>
    </row>
    <row r="34" spans="1:20" ht="15">
      <c r="A34" s="2" t="s">
        <v>22</v>
      </c>
      <c r="B34" s="37">
        <v>0</v>
      </c>
      <c r="C34" s="37">
        <v>281425</v>
      </c>
      <c r="D34" s="37">
        <v>0</v>
      </c>
      <c r="E34" s="37">
        <v>0</v>
      </c>
      <c r="F34" s="37">
        <v>25688</v>
      </c>
      <c r="G34" s="37">
        <v>0</v>
      </c>
      <c r="H34" s="37">
        <v>0</v>
      </c>
      <c r="I34" s="37"/>
      <c r="J34" s="37"/>
      <c r="K34" s="37"/>
      <c r="M34" s="37">
        <v>3022</v>
      </c>
      <c r="N34" s="37">
        <v>310135</v>
      </c>
      <c r="O34" s="10">
        <f t="shared" si="2"/>
        <v>0.2950654189246788</v>
      </c>
      <c r="P34" s="15" t="s">
        <v>69</v>
      </c>
      <c r="Q34" s="14"/>
      <c r="R34" s="14" t="s">
        <v>53</v>
      </c>
      <c r="S34" s="11">
        <f>F42/1000</f>
        <v>41.121000000000002</v>
      </c>
      <c r="T34" s="12">
        <f>F43</f>
        <v>3.7260631634985754E-2</v>
      </c>
    </row>
    <row r="35" spans="1:20" ht="15">
      <c r="A35" s="2" t="s">
        <v>23</v>
      </c>
      <c r="B35" s="37">
        <v>26214</v>
      </c>
      <c r="C35" s="37">
        <v>1029</v>
      </c>
      <c r="D35" s="37">
        <v>0</v>
      </c>
      <c r="E35" s="37">
        <v>0</v>
      </c>
      <c r="F35" s="37">
        <v>0</v>
      </c>
      <c r="G35" s="37">
        <v>0</v>
      </c>
      <c r="H35" s="37">
        <v>0</v>
      </c>
      <c r="I35" s="37"/>
      <c r="J35" s="37"/>
      <c r="K35" s="37"/>
      <c r="M35" s="37">
        <v>72086</v>
      </c>
      <c r="N35" s="37">
        <v>99329</v>
      </c>
      <c r="O35" s="10">
        <f>N35/N$39</f>
        <v>9.4502565000304448E-2</v>
      </c>
      <c r="P35" s="15" t="s">
        <v>70</v>
      </c>
      <c r="Q35" s="15"/>
      <c r="R35" s="14" t="s">
        <v>40</v>
      </c>
      <c r="S35" s="9">
        <f>E42/1000</f>
        <v>36.734999999999999</v>
      </c>
      <c r="T35" s="12">
        <f>E43</f>
        <v>3.3286381729802327E-2</v>
      </c>
    </row>
    <row r="36" spans="1:20" ht="15">
      <c r="A36" s="2" t="s">
        <v>24</v>
      </c>
      <c r="B36" s="37">
        <v>19333</v>
      </c>
      <c r="C36" s="37">
        <v>1476</v>
      </c>
      <c r="D36" s="37">
        <v>0</v>
      </c>
      <c r="E36" s="37">
        <v>0</v>
      </c>
      <c r="F36" s="37">
        <v>0</v>
      </c>
      <c r="G36" s="37">
        <v>81160</v>
      </c>
      <c r="H36" s="37">
        <v>0</v>
      </c>
      <c r="I36" s="37"/>
      <c r="J36" s="37"/>
      <c r="K36" s="37"/>
      <c r="M36" s="37">
        <v>95421</v>
      </c>
      <c r="N36" s="37">
        <v>197390</v>
      </c>
      <c r="O36" s="15"/>
      <c r="P36" s="15"/>
      <c r="Q36" s="14"/>
      <c r="R36" s="14" t="s">
        <v>71</v>
      </c>
      <c r="S36" s="11">
        <f>C42/1000</f>
        <v>319.91399999999999</v>
      </c>
      <c r="T36" s="13">
        <f>C43</f>
        <v>0.2898810269418261</v>
      </c>
    </row>
    <row r="37" spans="1:20" ht="15">
      <c r="A37" s="2" t="s">
        <v>25</v>
      </c>
      <c r="B37" s="37">
        <v>63653</v>
      </c>
      <c r="C37" s="37">
        <v>2090</v>
      </c>
      <c r="D37" s="37">
        <v>0</v>
      </c>
      <c r="E37" s="37">
        <v>0</v>
      </c>
      <c r="F37" s="37">
        <v>0</v>
      </c>
      <c r="G37" s="37">
        <v>0</v>
      </c>
      <c r="H37" s="37">
        <v>0</v>
      </c>
      <c r="I37" s="37"/>
      <c r="J37" s="37"/>
      <c r="K37" s="37"/>
      <c r="M37" s="37">
        <v>13852</v>
      </c>
      <c r="N37" s="37">
        <v>79595</v>
      </c>
      <c r="O37" s="15"/>
      <c r="P37" s="15"/>
      <c r="Q37" s="14"/>
      <c r="R37" s="14" t="s">
        <v>72</v>
      </c>
      <c r="S37" s="11">
        <f>I42/1000</f>
        <v>0</v>
      </c>
      <c r="T37" s="12">
        <f>I43</f>
        <v>0</v>
      </c>
    </row>
    <row r="38" spans="1:20" ht="15">
      <c r="A38" s="2" t="s">
        <v>26</v>
      </c>
      <c r="B38" s="37">
        <v>0</v>
      </c>
      <c r="C38" s="37">
        <v>0</v>
      </c>
      <c r="D38" s="37">
        <v>0</v>
      </c>
      <c r="E38" s="37">
        <v>0</v>
      </c>
      <c r="F38" s="37">
        <v>0</v>
      </c>
      <c r="G38" s="37">
        <v>0</v>
      </c>
      <c r="H38" s="37">
        <v>0</v>
      </c>
      <c r="I38" s="37"/>
      <c r="J38" s="37"/>
      <c r="K38" s="37"/>
      <c r="M38" s="37">
        <v>6737</v>
      </c>
      <c r="N38" s="37">
        <v>6737</v>
      </c>
      <c r="O38" s="15">
        <f>SUM(O31:O35)</f>
        <v>0.73006416306399557</v>
      </c>
      <c r="P38" s="15"/>
      <c r="Q38" s="14"/>
      <c r="R38" s="14" t="s">
        <v>47</v>
      </c>
      <c r="S38" s="11">
        <f>H42/1000</f>
        <v>0.66300000000000003</v>
      </c>
      <c r="T38" s="12">
        <f>H43</f>
        <v>6.0075870659749412E-4</v>
      </c>
    </row>
    <row r="39" spans="1:20" ht="15">
      <c r="A39" s="2" t="s">
        <v>7</v>
      </c>
      <c r="B39" s="38">
        <f>SUM(B31:B38)</f>
        <v>160835</v>
      </c>
      <c r="C39" s="37">
        <v>319869</v>
      </c>
      <c r="D39" s="37">
        <v>0</v>
      </c>
      <c r="E39" s="37">
        <v>31649</v>
      </c>
      <c r="F39" s="37">
        <v>27332</v>
      </c>
      <c r="G39" s="38">
        <f>SUM(G31:G38)</f>
        <v>84905</v>
      </c>
      <c r="H39" s="37">
        <v>0</v>
      </c>
      <c r="I39" s="37"/>
      <c r="J39" s="37"/>
      <c r="K39" s="37"/>
      <c r="M39" s="37">
        <v>426481</v>
      </c>
      <c r="N39" s="38">
        <f>SUM(N31:N38)</f>
        <v>1051072</v>
      </c>
      <c r="O39" s="14"/>
      <c r="P39" s="14"/>
      <c r="Q39" s="14"/>
      <c r="R39" s="14"/>
      <c r="S39" s="11">
        <f>SUM(S31:S38)</f>
        <v>1103.60448</v>
      </c>
      <c r="T39" s="12">
        <f>SUM(T31:T38)</f>
        <v>1</v>
      </c>
    </row>
    <row r="41" spans="1:20" ht="15">
      <c r="A41" s="16" t="s">
        <v>73</v>
      </c>
      <c r="B41" s="17">
        <f>B38+B37+B36</f>
        <v>82986</v>
      </c>
      <c r="C41" s="17">
        <f t="shared" ref="C41:N41" si="3">C38+C37+C36</f>
        <v>3566</v>
      </c>
      <c r="D41" s="17">
        <f t="shared" si="3"/>
        <v>0</v>
      </c>
      <c r="E41" s="17">
        <f t="shared" si="3"/>
        <v>0</v>
      </c>
      <c r="F41" s="17">
        <f t="shared" si="3"/>
        <v>0</v>
      </c>
      <c r="G41" s="17">
        <f t="shared" si="3"/>
        <v>81160</v>
      </c>
      <c r="H41" s="17">
        <f t="shared" si="3"/>
        <v>0</v>
      </c>
      <c r="I41" s="17">
        <f t="shared" si="3"/>
        <v>0</v>
      </c>
      <c r="J41" s="17">
        <f t="shared" si="3"/>
        <v>0</v>
      </c>
      <c r="K41" s="17">
        <f t="shared" si="3"/>
        <v>0</v>
      </c>
      <c r="L41" s="17">
        <f t="shared" si="3"/>
        <v>0</v>
      </c>
      <c r="M41" s="17">
        <f t="shared" si="3"/>
        <v>116010</v>
      </c>
      <c r="N41" s="17">
        <f t="shared" si="3"/>
        <v>283722</v>
      </c>
      <c r="O41" s="10">
        <f>N41/N$39</f>
        <v>0.26993583693600437</v>
      </c>
      <c r="P41" s="10" t="s">
        <v>74</v>
      </c>
      <c r="Q41"/>
      <c r="R41"/>
      <c r="S41"/>
      <c r="T41"/>
    </row>
    <row r="42" spans="1:20" ht="15">
      <c r="A42" s="18" t="s">
        <v>75</v>
      </c>
      <c r="B42" s="17"/>
      <c r="C42" s="19">
        <f>C39+C23</f>
        <v>319914</v>
      </c>
      <c r="D42" s="19">
        <f t="shared" ref="D42:L42" si="4">D39+D23</f>
        <v>0</v>
      </c>
      <c r="E42" s="19">
        <f t="shared" si="4"/>
        <v>36735</v>
      </c>
      <c r="F42" s="19">
        <f t="shared" si="4"/>
        <v>41121</v>
      </c>
      <c r="G42" s="19">
        <f t="shared" si="4"/>
        <v>242564</v>
      </c>
      <c r="H42" s="19">
        <f t="shared" si="4"/>
        <v>663</v>
      </c>
      <c r="I42" s="19">
        <f t="shared" si="4"/>
        <v>0</v>
      </c>
      <c r="J42" s="19">
        <f t="shared" si="4"/>
        <v>0</v>
      </c>
      <c r="K42" s="19">
        <f t="shared" si="4"/>
        <v>0</v>
      </c>
      <c r="L42" s="19">
        <f t="shared" si="4"/>
        <v>0</v>
      </c>
      <c r="M42" s="19">
        <f>M39+M23-B6+M45</f>
        <v>462607.48</v>
      </c>
      <c r="N42" s="20">
        <f>SUM(C42:M42)</f>
        <v>1103604.48</v>
      </c>
      <c r="O42"/>
      <c r="P42"/>
      <c r="Q42"/>
      <c r="R42"/>
      <c r="S42" t="s">
        <v>64</v>
      </c>
      <c r="T42" t="s">
        <v>65</v>
      </c>
    </row>
    <row r="43" spans="1:20" ht="15">
      <c r="A43" s="18" t="s">
        <v>76</v>
      </c>
      <c r="B43" s="17"/>
      <c r="C43" s="10">
        <f t="shared" ref="C43:M43" si="5">C42/$N42</f>
        <v>0.2898810269418261</v>
      </c>
      <c r="D43" s="10">
        <f t="shared" si="5"/>
        <v>0</v>
      </c>
      <c r="E43" s="10">
        <f t="shared" si="5"/>
        <v>3.3286381729802327E-2</v>
      </c>
      <c r="F43" s="10">
        <f t="shared" si="5"/>
        <v>3.7260631634985754E-2</v>
      </c>
      <c r="G43" s="10">
        <f t="shared" si="5"/>
        <v>0.21979251117211848</v>
      </c>
      <c r="H43" s="10">
        <f t="shared" si="5"/>
        <v>6.0075870659749412E-4</v>
      </c>
      <c r="I43" s="10">
        <f t="shared" si="5"/>
        <v>0</v>
      </c>
      <c r="J43" s="10">
        <f t="shared" si="5"/>
        <v>0</v>
      </c>
      <c r="K43" s="10">
        <f t="shared" si="5"/>
        <v>0</v>
      </c>
      <c r="L43" s="10">
        <f t="shared" si="5"/>
        <v>0</v>
      </c>
      <c r="M43" s="36">
        <f t="shared" si="5"/>
        <v>0.41917868981466982</v>
      </c>
      <c r="N43" s="10">
        <f>SUM(C43:M43)</f>
        <v>1</v>
      </c>
      <c r="O43"/>
      <c r="P43"/>
      <c r="Q43"/>
      <c r="R43" t="s">
        <v>27</v>
      </c>
      <c r="S43" s="21">
        <f>N45/1000</f>
        <v>52.533480000000004</v>
      </c>
      <c r="T43"/>
    </row>
    <row r="44" spans="1:20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/>
      <c r="P44"/>
      <c r="Q44"/>
      <c r="R44" t="s">
        <v>77</v>
      </c>
      <c r="S44" s="22">
        <f>N41/1000</f>
        <v>283.72199999999998</v>
      </c>
      <c r="T44" s="12">
        <f>O41</f>
        <v>0.26993583693600437</v>
      </c>
    </row>
    <row r="45" spans="1:20" ht="15">
      <c r="A45" s="8" t="s">
        <v>78</v>
      </c>
      <c r="B45" s="8">
        <f>B23-B39</f>
        <v>18415</v>
      </c>
      <c r="C45" s="8"/>
      <c r="D45" s="8"/>
      <c r="E45" s="8"/>
      <c r="F45" s="8"/>
      <c r="G45" s="8"/>
      <c r="H45" s="8"/>
      <c r="I45" s="8"/>
      <c r="J45" s="8"/>
      <c r="K45" s="8"/>
      <c r="L45" s="8"/>
      <c r="M45" s="23">
        <f>M39*0.08</f>
        <v>34118.480000000003</v>
      </c>
      <c r="N45" s="20">
        <f>B45+M45</f>
        <v>52533.48</v>
      </c>
      <c r="O45"/>
      <c r="P45"/>
      <c r="Q45"/>
      <c r="R45" t="s">
        <v>79</v>
      </c>
      <c r="S45" s="22">
        <f>N35/1000</f>
        <v>99.328999999999994</v>
      </c>
      <c r="T45" s="12">
        <f>O35</f>
        <v>9.4502565000304448E-2</v>
      </c>
    </row>
    <row r="46" spans="1:20">
      <c r="A46" s="73"/>
      <c r="B46" s="73"/>
      <c r="C46" s="73"/>
      <c r="D46" s="73"/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75"/>
      <c r="P46" s="75"/>
      <c r="Q46"/>
      <c r="R46" t="s">
        <v>80</v>
      </c>
      <c r="S46" s="22">
        <f>N33/1000</f>
        <v>80.007999999999996</v>
      </c>
      <c r="T46" s="12">
        <f>O33</f>
        <v>7.6120379954941239E-2</v>
      </c>
    </row>
    <row r="47" spans="1:20">
      <c r="A47" s="73"/>
      <c r="B47" s="73"/>
      <c r="C47" s="72"/>
      <c r="D47" s="73"/>
      <c r="E47" s="73"/>
      <c r="F47" s="73"/>
      <c r="G47" s="73"/>
      <c r="H47" s="73"/>
      <c r="I47" s="73"/>
      <c r="J47" s="73"/>
      <c r="K47" s="73"/>
      <c r="L47" s="73"/>
      <c r="M47" s="76"/>
      <c r="N47" s="73"/>
      <c r="O47" s="75"/>
      <c r="P47" s="75"/>
      <c r="Q47"/>
      <c r="R47" t="s">
        <v>66</v>
      </c>
      <c r="S47" s="22">
        <f>N31/1000</f>
        <v>26.768000000000001</v>
      </c>
      <c r="T47" s="12">
        <f>O31</f>
        <v>2.5467332399683372E-2</v>
      </c>
    </row>
    <row r="48" spans="1:20">
      <c r="A48" s="73"/>
      <c r="B48" s="73"/>
      <c r="C48" s="72"/>
      <c r="D48" s="73"/>
      <c r="E48" s="73"/>
      <c r="F48" s="73"/>
      <c r="G48" s="73"/>
      <c r="H48" s="73"/>
      <c r="I48" s="73"/>
      <c r="J48" s="72"/>
      <c r="K48" s="73"/>
      <c r="L48" s="73"/>
      <c r="M48" s="77"/>
      <c r="N48" s="73"/>
      <c r="O48" s="75"/>
      <c r="P48" s="75"/>
      <c r="Q48"/>
      <c r="R48" t="s">
        <v>81</v>
      </c>
      <c r="S48" s="22">
        <f>N32/1000</f>
        <v>251.11</v>
      </c>
      <c r="T48" s="13">
        <f>O32</f>
        <v>0.23890846678438774</v>
      </c>
    </row>
    <row r="49" spans="1:20">
      <c r="A49" s="73"/>
      <c r="B49" s="73"/>
      <c r="C49" s="74"/>
      <c r="D49" s="72"/>
      <c r="E49" s="72"/>
      <c r="F49" s="73"/>
      <c r="G49" s="73"/>
      <c r="H49" s="73"/>
      <c r="I49" s="73"/>
      <c r="J49" s="72"/>
      <c r="K49" s="74"/>
      <c r="L49" s="73"/>
      <c r="M49" s="77"/>
      <c r="N49" s="73"/>
      <c r="O49" s="75"/>
      <c r="P49" s="75"/>
      <c r="Q49"/>
      <c r="R49" t="s">
        <v>82</v>
      </c>
      <c r="S49" s="22">
        <f>N34/1000</f>
        <v>310.13499999999999</v>
      </c>
      <c r="T49" s="13">
        <f>O34</f>
        <v>0.2950654189246788</v>
      </c>
    </row>
    <row r="50" spans="1:20">
      <c r="A50" s="73"/>
      <c r="B50" s="73"/>
      <c r="C50" s="73"/>
      <c r="D50" s="73"/>
      <c r="E50" s="73"/>
      <c r="F50" s="73"/>
      <c r="G50" s="73"/>
      <c r="H50" s="73"/>
      <c r="I50" s="73"/>
      <c r="J50" s="73"/>
      <c r="K50" s="73"/>
      <c r="L50" s="73"/>
      <c r="M50" s="73"/>
      <c r="N50" s="73"/>
      <c r="O50" s="75"/>
      <c r="P50" s="75"/>
      <c r="Q50"/>
      <c r="R50" t="s">
        <v>83</v>
      </c>
      <c r="S50" s="22">
        <f>SUM(S44:S49)</f>
        <v>1051.0720000000001</v>
      </c>
      <c r="T50" s="12">
        <f>SUM(T44:T49)</f>
        <v>1</v>
      </c>
    </row>
    <row r="51" spans="1:20">
      <c r="A51" s="75"/>
      <c r="B51" s="75"/>
      <c r="C51" s="75"/>
      <c r="D51" s="75"/>
      <c r="E51" s="75"/>
      <c r="F51" s="75"/>
      <c r="G51" s="75"/>
      <c r="H51" s="75"/>
      <c r="I51" s="75"/>
      <c r="J51" s="75"/>
      <c r="K51" s="75"/>
      <c r="L51" s="75"/>
      <c r="M51" s="75"/>
      <c r="N51" s="75"/>
      <c r="O51" s="75"/>
      <c r="P51" s="75"/>
      <c r="Q51"/>
      <c r="R51"/>
      <c r="S51"/>
      <c r="T51"/>
    </row>
    <row r="52" spans="1:20">
      <c r="A52" s="75"/>
      <c r="B52" s="75"/>
      <c r="C52" s="75"/>
      <c r="D52" s="75"/>
      <c r="E52" s="75"/>
      <c r="F52" s="75"/>
      <c r="G52" s="75"/>
      <c r="H52" s="75"/>
      <c r="I52" s="75"/>
      <c r="J52" s="75"/>
      <c r="K52" s="75"/>
      <c r="L52" s="75"/>
      <c r="M52" s="75"/>
      <c r="N52" s="75"/>
      <c r="O52" s="75"/>
      <c r="P52" s="75"/>
      <c r="Q52"/>
      <c r="R52"/>
      <c r="S52"/>
      <c r="T52"/>
    </row>
    <row r="53" spans="1:20">
      <c r="A53" s="75"/>
      <c r="B53" s="75"/>
      <c r="C53" s="75"/>
      <c r="D53" s="75"/>
      <c r="E53" s="75"/>
      <c r="F53" s="75"/>
      <c r="G53" s="75"/>
      <c r="H53" s="75"/>
      <c r="I53" s="75"/>
      <c r="J53" s="75"/>
      <c r="K53" s="75"/>
      <c r="L53" s="75"/>
      <c r="M53" s="75"/>
      <c r="N53" s="75"/>
      <c r="O53" s="75"/>
      <c r="P53" s="75"/>
      <c r="Q53"/>
      <c r="R53"/>
      <c r="S53" s="5"/>
      <c r="T53" s="25"/>
    </row>
    <row r="54" spans="1:20" ht="15">
      <c r="A54" s="75"/>
      <c r="B54" s="75"/>
      <c r="C54" s="78"/>
      <c r="D54" s="78"/>
      <c r="E54" s="78"/>
      <c r="F54" s="78"/>
      <c r="G54" s="78"/>
      <c r="H54" s="78"/>
      <c r="I54" s="78"/>
      <c r="J54" s="78"/>
      <c r="K54" s="78"/>
      <c r="L54" s="73"/>
      <c r="M54" s="79"/>
      <c r="N54" s="75"/>
      <c r="O54" s="73"/>
      <c r="P54" s="80"/>
      <c r="Q54"/>
      <c r="R54"/>
      <c r="S54" s="8"/>
      <c r="T54" s="28"/>
    </row>
    <row r="55" spans="1:20" ht="15">
      <c r="A55" s="75"/>
      <c r="B55" s="75"/>
      <c r="C55" s="78"/>
      <c r="D55" s="78"/>
      <c r="E55" s="78"/>
      <c r="F55" s="78"/>
      <c r="G55" s="78"/>
      <c r="H55" s="78"/>
      <c r="I55" s="78"/>
      <c r="J55" s="78"/>
      <c r="K55" s="78"/>
      <c r="L55" s="73"/>
      <c r="M55" s="79"/>
      <c r="N55" s="75"/>
      <c r="O55" s="73"/>
      <c r="P55" s="80"/>
      <c r="Q55"/>
      <c r="R55"/>
      <c r="S55" s="8"/>
      <c r="T55" s="28"/>
    </row>
    <row r="56" spans="1:20" ht="15">
      <c r="A56" s="75"/>
      <c r="B56" s="75"/>
      <c r="C56" s="78"/>
      <c r="D56" s="78"/>
      <c r="E56" s="78"/>
      <c r="F56" s="78"/>
      <c r="G56" s="78"/>
      <c r="H56" s="78"/>
      <c r="I56" s="78"/>
      <c r="J56" s="78"/>
      <c r="K56" s="78"/>
      <c r="L56" s="73"/>
      <c r="M56" s="79"/>
      <c r="N56" s="75"/>
      <c r="O56" s="73"/>
      <c r="P56" s="80"/>
      <c r="Q56"/>
      <c r="R56"/>
      <c r="S56" s="8"/>
      <c r="T56" s="28"/>
    </row>
    <row r="57" spans="1:20" ht="15">
      <c r="A57" s="75"/>
      <c r="B57" s="75"/>
      <c r="C57" s="78"/>
      <c r="D57" s="78"/>
      <c r="E57" s="78"/>
      <c r="F57" s="78"/>
      <c r="G57" s="78"/>
      <c r="H57" s="78"/>
      <c r="I57" s="78"/>
      <c r="J57" s="78"/>
      <c r="K57" s="78"/>
      <c r="L57" s="73"/>
      <c r="M57" s="79"/>
      <c r="N57" s="75"/>
      <c r="O57" s="73"/>
      <c r="P57" s="80"/>
      <c r="Q57"/>
      <c r="R57"/>
      <c r="S57" s="8"/>
      <c r="T57" s="28"/>
    </row>
    <row r="58" spans="1:20" ht="15">
      <c r="A58" s="75"/>
      <c r="B58" s="75"/>
      <c r="C58" s="78"/>
      <c r="D58" s="78"/>
      <c r="E58" s="78"/>
      <c r="F58" s="78"/>
      <c r="G58" s="78"/>
      <c r="H58" s="78"/>
      <c r="I58" s="78"/>
      <c r="J58" s="78"/>
      <c r="K58" s="78"/>
      <c r="L58" s="73"/>
      <c r="M58" s="79"/>
      <c r="N58" s="75"/>
      <c r="O58" s="73"/>
      <c r="P58" s="80"/>
      <c r="Q58"/>
      <c r="R58"/>
      <c r="S58" s="8"/>
      <c r="T58" s="28"/>
    </row>
    <row r="59" spans="1:20" ht="15">
      <c r="A59" s="75"/>
      <c r="B59" s="75"/>
      <c r="C59" s="78"/>
      <c r="D59" s="78"/>
      <c r="E59" s="78"/>
      <c r="F59" s="78"/>
      <c r="G59" s="78"/>
      <c r="H59" s="78"/>
      <c r="I59" s="78"/>
      <c r="J59" s="78"/>
      <c r="K59" s="78"/>
      <c r="L59" s="73"/>
      <c r="M59" s="79"/>
      <c r="N59" s="75"/>
      <c r="O59" s="73"/>
      <c r="P59" s="80"/>
      <c r="Q59"/>
      <c r="R59"/>
      <c r="S59" s="8"/>
      <c r="T59" s="28"/>
    </row>
    <row r="60" spans="1:20" ht="15">
      <c r="A60" s="81"/>
      <c r="B60" s="75"/>
      <c r="C60" s="78"/>
      <c r="D60" s="78"/>
      <c r="E60" s="78"/>
      <c r="F60" s="78"/>
      <c r="G60" s="78"/>
      <c r="H60" s="78"/>
      <c r="I60" s="78"/>
      <c r="J60" s="78"/>
      <c r="K60" s="78"/>
      <c r="L60" s="73"/>
      <c r="M60" s="79"/>
      <c r="N60" s="75"/>
      <c r="O60" s="73"/>
      <c r="P60" s="80"/>
      <c r="Q60"/>
      <c r="R60"/>
      <c r="S60" s="8"/>
      <c r="T60" s="28"/>
    </row>
    <row r="61" spans="1:20" ht="15">
      <c r="A61" s="75"/>
      <c r="B61" s="75"/>
      <c r="C61" s="75"/>
      <c r="D61" s="75"/>
      <c r="E61" s="75"/>
      <c r="F61" s="75"/>
      <c r="G61" s="75"/>
      <c r="H61" s="75"/>
      <c r="I61" s="75"/>
      <c r="J61" s="75"/>
      <c r="K61" s="75"/>
      <c r="L61" s="73"/>
      <c r="M61" s="79"/>
      <c r="N61" s="75"/>
      <c r="O61" s="73"/>
      <c r="P61" s="80"/>
      <c r="Q61"/>
      <c r="R61"/>
      <c r="S61" s="29"/>
      <c r="T61" s="30"/>
    </row>
    <row r="62" spans="1:20">
      <c r="A62" s="75"/>
      <c r="B62" s="75"/>
      <c r="C62" s="75"/>
      <c r="D62" s="75"/>
      <c r="E62" s="75"/>
      <c r="F62" s="75"/>
      <c r="G62" s="75"/>
      <c r="H62" s="75"/>
      <c r="I62" s="75"/>
      <c r="J62" s="75"/>
      <c r="K62" s="75"/>
      <c r="L62" s="75"/>
      <c r="M62" s="75"/>
      <c r="N62" s="75"/>
      <c r="O62" s="75"/>
      <c r="P62" s="75"/>
      <c r="Q62"/>
      <c r="R62"/>
      <c r="S62"/>
      <c r="T62" s="8"/>
    </row>
    <row r="63" spans="1:20">
      <c r="A63" s="75"/>
      <c r="B63" s="82"/>
      <c r="C63" s="82"/>
      <c r="D63" s="82"/>
      <c r="E63" s="82"/>
      <c r="F63" s="82"/>
      <c r="G63" s="82"/>
      <c r="H63" s="82"/>
      <c r="I63" s="82"/>
      <c r="J63" s="75"/>
      <c r="K63" s="75"/>
      <c r="L63" s="75"/>
      <c r="M63" s="75"/>
      <c r="N63" s="75"/>
      <c r="O63" s="75"/>
      <c r="P63" s="75"/>
      <c r="Q63"/>
      <c r="R63"/>
      <c r="S63" s="5"/>
      <c r="T63" s="25"/>
    </row>
    <row r="64" spans="1:20" ht="15">
      <c r="A64" s="75"/>
      <c r="B64" s="73"/>
      <c r="C64" s="73"/>
      <c r="D64" s="73"/>
      <c r="E64" s="73"/>
      <c r="F64" s="73"/>
      <c r="G64" s="73"/>
      <c r="H64" s="73"/>
      <c r="I64" s="73"/>
      <c r="J64" s="75"/>
      <c r="K64" s="75"/>
      <c r="L64" s="75"/>
      <c r="M64" s="75"/>
      <c r="N64" s="75"/>
      <c r="O64" s="73"/>
      <c r="P64" s="79"/>
      <c r="Q64"/>
      <c r="R64"/>
      <c r="S64" s="8"/>
      <c r="T64" s="28"/>
    </row>
    <row r="65" spans="1:20" ht="15">
      <c r="A65" s="75"/>
      <c r="B65" s="73"/>
      <c r="C65" s="73"/>
      <c r="D65" s="73"/>
      <c r="E65" s="73"/>
      <c r="F65" s="73"/>
      <c r="G65" s="73"/>
      <c r="H65" s="73"/>
      <c r="I65" s="73"/>
      <c r="J65" s="75"/>
      <c r="K65" s="75"/>
      <c r="L65" s="75"/>
      <c r="M65" s="75"/>
      <c r="N65" s="75"/>
      <c r="O65" s="73"/>
      <c r="P65" s="79"/>
      <c r="Q65"/>
      <c r="R65"/>
      <c r="S65" s="8"/>
      <c r="T65" s="28"/>
    </row>
    <row r="66" spans="1:20" ht="15">
      <c r="A66" s="75"/>
      <c r="B66" s="73"/>
      <c r="C66" s="73"/>
      <c r="D66" s="73"/>
      <c r="E66" s="73"/>
      <c r="F66" s="73"/>
      <c r="G66" s="73"/>
      <c r="H66" s="73"/>
      <c r="I66" s="73"/>
      <c r="J66" s="75"/>
      <c r="K66" s="75"/>
      <c r="L66" s="75"/>
      <c r="M66" s="75"/>
      <c r="N66" s="75"/>
      <c r="O66" s="73"/>
      <c r="P66" s="79"/>
      <c r="Q66"/>
      <c r="R66"/>
      <c r="S66" s="8"/>
      <c r="T66" s="28"/>
    </row>
    <row r="67" spans="1:20" ht="15">
      <c r="A67" s="75"/>
      <c r="B67" s="73"/>
      <c r="C67" s="73"/>
      <c r="D67" s="73"/>
      <c r="E67" s="73"/>
      <c r="F67" s="73"/>
      <c r="G67" s="73"/>
      <c r="H67" s="73"/>
      <c r="I67" s="73"/>
      <c r="J67" s="75"/>
      <c r="K67" s="75"/>
      <c r="L67" s="75"/>
      <c r="M67" s="75"/>
      <c r="N67" s="75"/>
      <c r="O67" s="73"/>
      <c r="P67" s="79"/>
      <c r="Q67"/>
      <c r="R67"/>
      <c r="S67" s="8"/>
      <c r="T67" s="28"/>
    </row>
    <row r="68" spans="1:20" ht="15">
      <c r="A68" s="75"/>
      <c r="B68" s="73"/>
      <c r="C68" s="73"/>
      <c r="D68" s="73"/>
      <c r="E68" s="73"/>
      <c r="F68" s="73"/>
      <c r="G68" s="73"/>
      <c r="H68" s="73"/>
      <c r="I68" s="73"/>
      <c r="J68" s="75"/>
      <c r="K68" s="75"/>
      <c r="L68" s="75"/>
      <c r="M68" s="75"/>
      <c r="N68" s="75"/>
      <c r="O68" s="73"/>
      <c r="P68" s="79"/>
      <c r="Q68"/>
      <c r="R68"/>
      <c r="S68" s="8"/>
      <c r="T68" s="28"/>
    </row>
    <row r="69" spans="1:20" ht="15">
      <c r="A69" s="75"/>
      <c r="B69" s="73"/>
      <c r="C69" s="73"/>
      <c r="D69" s="73"/>
      <c r="E69" s="73"/>
      <c r="F69" s="73"/>
      <c r="G69" s="73"/>
      <c r="H69" s="73"/>
      <c r="I69" s="73"/>
      <c r="J69" s="75"/>
      <c r="K69" s="75"/>
      <c r="L69" s="75"/>
      <c r="M69" s="75"/>
      <c r="N69" s="75"/>
      <c r="O69" s="73"/>
      <c r="P69" s="79"/>
      <c r="Q69"/>
      <c r="R69"/>
      <c r="S69" s="8"/>
      <c r="T69" s="28"/>
    </row>
    <row r="70" spans="1:20" ht="15">
      <c r="A70" s="75"/>
      <c r="B70" s="83"/>
      <c r="C70" s="83"/>
      <c r="D70" s="83"/>
      <c r="E70" s="83"/>
      <c r="F70" s="83"/>
      <c r="G70" s="83"/>
      <c r="H70" s="83"/>
      <c r="I70" s="83"/>
      <c r="J70" s="75"/>
      <c r="K70" s="75"/>
      <c r="L70" s="75"/>
      <c r="M70" s="75"/>
      <c r="N70" s="75"/>
      <c r="O70" s="83"/>
      <c r="P70" s="84"/>
      <c r="Q70"/>
      <c r="R70" s="32"/>
      <c r="S70" s="29"/>
      <c r="T70" s="31"/>
    </row>
  </sheetData>
  <pageMargins left="0.75" right="0.75" top="0.75" bottom="0.5" header="0.5" footer="0.75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70"/>
  <sheetViews>
    <sheetView topLeftCell="A12" zoomScale="55" zoomScaleNormal="55" zoomScalePageLayoutView="55" workbookViewId="0">
      <selection activeCell="M46" sqref="M46"/>
    </sheetView>
  </sheetViews>
  <sheetFormatPr baseColWidth="10" defaultColWidth="10.83203125" defaultRowHeight="14" x14ac:dyDescent="0"/>
  <cols>
    <col min="1" max="1" width="20.5" style="2" customWidth="1"/>
    <col min="2" max="2" width="10.83203125" style="2"/>
    <col min="3" max="6" width="9" style="2" customWidth="1"/>
    <col min="7" max="7" width="11.5" style="2" bestFit="1" customWidth="1"/>
    <col min="8" max="12" width="9" style="2" customWidth="1"/>
    <col min="13" max="13" width="11.33203125" style="2" bestFit="1" customWidth="1"/>
    <col min="14" max="14" width="25.33203125" style="2" bestFit="1" customWidth="1"/>
    <col min="15" max="16384" width="10.83203125" style="2"/>
  </cols>
  <sheetData>
    <row r="1" spans="1:20" ht="18">
      <c r="A1" s="1" t="s">
        <v>0</v>
      </c>
      <c r="O1"/>
      <c r="P1"/>
      <c r="Q1"/>
      <c r="R1"/>
      <c r="S1"/>
      <c r="T1"/>
    </row>
    <row r="2" spans="1:20">
      <c r="O2"/>
      <c r="P2"/>
      <c r="Q2"/>
      <c r="R2"/>
      <c r="S2"/>
      <c r="T2"/>
    </row>
    <row r="3" spans="1:20">
      <c r="B3" s="8" t="s">
        <v>1</v>
      </c>
      <c r="C3" s="8" t="s">
        <v>43</v>
      </c>
      <c r="D3" s="8" t="s">
        <v>44</v>
      </c>
      <c r="E3" s="8" t="s">
        <v>40</v>
      </c>
      <c r="F3" s="8" t="s">
        <v>45</v>
      </c>
      <c r="G3" s="8" t="s">
        <v>46</v>
      </c>
      <c r="H3" s="8" t="s">
        <v>47</v>
      </c>
      <c r="I3" s="8" t="s">
        <v>48</v>
      </c>
      <c r="J3" s="8" t="s">
        <v>49</v>
      </c>
      <c r="K3" s="8" t="s">
        <v>50</v>
      </c>
      <c r="L3" s="8" t="s">
        <v>51</v>
      </c>
      <c r="M3" s="8" t="s">
        <v>52</v>
      </c>
      <c r="N3" t="s">
        <v>2</v>
      </c>
      <c r="O3"/>
      <c r="P3"/>
      <c r="Q3"/>
      <c r="R3"/>
      <c r="S3">
        <v>160</v>
      </c>
      <c r="T3">
        <v>200000</v>
      </c>
    </row>
    <row r="4" spans="1:20">
      <c r="A4" s="3">
        <v>2013</v>
      </c>
      <c r="O4"/>
      <c r="P4"/>
      <c r="Q4"/>
      <c r="R4"/>
      <c r="S4">
        <f>T4/T3*S3</f>
        <v>192</v>
      </c>
      <c r="T4">
        <v>240000</v>
      </c>
    </row>
    <row r="5" spans="1:20">
      <c r="A5" s="3" t="s">
        <v>3</v>
      </c>
      <c r="O5"/>
      <c r="P5"/>
      <c r="Q5"/>
      <c r="R5"/>
      <c r="S5"/>
      <c r="T5"/>
    </row>
    <row r="6" spans="1:20">
      <c r="A6" s="3" t="s">
        <v>4</v>
      </c>
      <c r="B6" s="37">
        <v>0</v>
      </c>
      <c r="C6" s="37">
        <v>0</v>
      </c>
      <c r="D6" s="37">
        <v>0</v>
      </c>
      <c r="E6" s="37">
        <v>0</v>
      </c>
      <c r="F6" s="37">
        <v>0</v>
      </c>
      <c r="G6" s="37">
        <v>0</v>
      </c>
      <c r="H6" s="37">
        <v>0</v>
      </c>
      <c r="I6" s="37"/>
      <c r="J6" s="37"/>
      <c r="K6" s="37"/>
      <c r="L6" s="37"/>
      <c r="M6" s="37"/>
      <c r="N6" s="37">
        <v>0</v>
      </c>
      <c r="O6"/>
      <c r="P6"/>
      <c r="Q6"/>
      <c r="R6"/>
      <c r="S6"/>
      <c r="T6"/>
    </row>
    <row r="7" spans="1:20">
      <c r="A7" s="3" t="s">
        <v>85</v>
      </c>
      <c r="B7" s="38">
        <v>10366</v>
      </c>
      <c r="C7" s="37">
        <v>0</v>
      </c>
      <c r="D7" s="37">
        <v>0</v>
      </c>
      <c r="E7" s="37">
        <v>0</v>
      </c>
      <c r="F7" s="37">
        <v>0</v>
      </c>
      <c r="G7" s="37">
        <v>0</v>
      </c>
      <c r="H7" s="37">
        <v>0</v>
      </c>
      <c r="I7" s="37"/>
      <c r="J7" s="37"/>
      <c r="K7" s="37"/>
      <c r="L7" s="37"/>
      <c r="M7" s="37"/>
      <c r="N7" s="37">
        <v>0</v>
      </c>
      <c r="O7"/>
      <c r="P7"/>
      <c r="Q7"/>
      <c r="R7"/>
      <c r="S7"/>
      <c r="T7"/>
    </row>
    <row r="8" spans="1:20">
      <c r="A8" s="3" t="s">
        <v>6</v>
      </c>
      <c r="B8" s="37">
        <v>0</v>
      </c>
      <c r="C8" s="37">
        <v>0</v>
      </c>
      <c r="D8" s="37">
        <v>0</v>
      </c>
      <c r="E8" s="37">
        <v>0</v>
      </c>
      <c r="F8" s="37">
        <v>0</v>
      </c>
      <c r="G8" s="37">
        <v>0</v>
      </c>
      <c r="H8" s="37">
        <v>0</v>
      </c>
      <c r="I8" s="37"/>
      <c r="J8" s="37"/>
      <c r="K8" s="37"/>
      <c r="L8" s="37"/>
      <c r="M8" s="37"/>
      <c r="N8" s="37">
        <v>0</v>
      </c>
      <c r="O8"/>
      <c r="P8"/>
      <c r="Q8"/>
      <c r="R8"/>
      <c r="S8"/>
      <c r="T8"/>
    </row>
    <row r="9" spans="1:20">
      <c r="A9" s="3" t="s">
        <v>7</v>
      </c>
      <c r="B9" s="38">
        <f>SUM(B6:B8)</f>
        <v>10366</v>
      </c>
      <c r="C9" s="37">
        <v>0</v>
      </c>
      <c r="D9" s="37">
        <v>0</v>
      </c>
      <c r="E9" s="37">
        <v>0</v>
      </c>
      <c r="F9" s="37">
        <v>0</v>
      </c>
      <c r="G9" s="37">
        <v>0</v>
      </c>
      <c r="H9" s="37">
        <v>0</v>
      </c>
      <c r="I9" s="37"/>
      <c r="J9" s="37"/>
      <c r="K9" s="37"/>
      <c r="L9" s="37"/>
      <c r="M9" s="37"/>
      <c r="N9" s="37">
        <v>0</v>
      </c>
      <c r="O9"/>
      <c r="P9"/>
      <c r="Q9"/>
      <c r="R9"/>
      <c r="S9"/>
      <c r="T9"/>
    </row>
    <row r="10" spans="1:20">
      <c r="A10" s="3"/>
      <c r="O10"/>
      <c r="P10"/>
      <c r="Q10"/>
      <c r="R10"/>
      <c r="S10"/>
      <c r="T10"/>
    </row>
    <row r="11" spans="1:20">
      <c r="A11" s="3"/>
      <c r="O11"/>
      <c r="P11"/>
      <c r="Q11"/>
      <c r="R11"/>
      <c r="S11"/>
      <c r="T11"/>
    </row>
    <row r="12" spans="1:20">
      <c r="A12" s="3"/>
      <c r="O12"/>
      <c r="P12"/>
      <c r="Q12"/>
      <c r="R12"/>
      <c r="S12"/>
      <c r="T12"/>
    </row>
    <row r="13" spans="1:20" ht="18">
      <c r="A13" s="1" t="s">
        <v>8</v>
      </c>
      <c r="O13"/>
      <c r="P13"/>
      <c r="Q13"/>
      <c r="R13"/>
      <c r="S13"/>
      <c r="T13"/>
    </row>
    <row r="14" spans="1:20">
      <c r="A14" s="3"/>
      <c r="O14"/>
      <c r="P14"/>
      <c r="Q14"/>
      <c r="R14"/>
      <c r="S14"/>
      <c r="T14"/>
    </row>
    <row r="15" spans="1:20">
      <c r="A15" s="3"/>
      <c r="B15" t="s">
        <v>9</v>
      </c>
      <c r="C15" s="8" t="s">
        <v>43</v>
      </c>
      <c r="D15" s="8" t="s">
        <v>44</v>
      </c>
      <c r="E15" s="8" t="s">
        <v>40</v>
      </c>
      <c r="F15" s="8" t="s">
        <v>45</v>
      </c>
      <c r="G15" s="8" t="s">
        <v>46</v>
      </c>
      <c r="H15" s="8" t="s">
        <v>47</v>
      </c>
      <c r="I15" s="8" t="s">
        <v>48</v>
      </c>
      <c r="J15" s="8" t="s">
        <v>49</v>
      </c>
      <c r="K15" s="8" t="s">
        <v>50</v>
      </c>
      <c r="L15" s="8" t="s">
        <v>51</v>
      </c>
      <c r="M15" s="8" t="s">
        <v>52</v>
      </c>
      <c r="N15" t="s">
        <v>2</v>
      </c>
      <c r="O15"/>
      <c r="P15"/>
      <c r="Q15"/>
      <c r="R15"/>
      <c r="S15"/>
      <c r="T15"/>
    </row>
    <row r="16" spans="1:20">
      <c r="A16" s="3"/>
      <c r="O16"/>
      <c r="P16"/>
      <c r="Q16"/>
      <c r="R16"/>
      <c r="S16"/>
      <c r="T16"/>
    </row>
    <row r="17" spans="1:20">
      <c r="A17" s="3" t="s">
        <v>10</v>
      </c>
      <c r="B17" s="37">
        <v>0</v>
      </c>
      <c r="C17" s="37">
        <v>0</v>
      </c>
      <c r="D17" s="37">
        <v>0</v>
      </c>
      <c r="E17" s="37">
        <v>0</v>
      </c>
      <c r="F17" s="37">
        <v>0</v>
      </c>
      <c r="G17" s="37">
        <v>0</v>
      </c>
      <c r="H17" s="37">
        <v>0</v>
      </c>
      <c r="I17" s="37"/>
      <c r="J17" s="37"/>
      <c r="K17" s="37"/>
      <c r="L17" s="37"/>
      <c r="M17" s="37"/>
      <c r="N17" s="37">
        <v>0</v>
      </c>
      <c r="O17"/>
      <c r="P17"/>
      <c r="Q17"/>
      <c r="R17"/>
      <c r="S17"/>
      <c r="T17"/>
    </row>
    <row r="18" spans="1:20">
      <c r="A18" s="3" t="s">
        <v>11</v>
      </c>
      <c r="B18" s="37">
        <v>28100</v>
      </c>
      <c r="C18" s="37">
        <v>90</v>
      </c>
      <c r="D18" s="37">
        <v>0</v>
      </c>
      <c r="E18" s="37">
        <v>0</v>
      </c>
      <c r="F18" s="37">
        <v>0</v>
      </c>
      <c r="G18" s="37">
        <v>30200</v>
      </c>
      <c r="H18" s="37">
        <v>0</v>
      </c>
      <c r="I18" s="37"/>
      <c r="J18" s="37"/>
      <c r="K18" s="37"/>
      <c r="L18" s="37"/>
      <c r="M18" s="37"/>
      <c r="N18" s="37">
        <v>30290</v>
      </c>
      <c r="O18"/>
      <c r="P18"/>
      <c r="Q18"/>
      <c r="R18"/>
      <c r="S18"/>
      <c r="T18"/>
    </row>
    <row r="19" spans="1:20">
      <c r="A19" s="3" t="s">
        <v>12</v>
      </c>
      <c r="B19" s="37">
        <v>0</v>
      </c>
      <c r="C19" s="37">
        <v>0</v>
      </c>
      <c r="D19" s="37">
        <v>0</v>
      </c>
      <c r="E19" s="37">
        <v>0</v>
      </c>
      <c r="F19" s="37">
        <v>0</v>
      </c>
      <c r="G19" s="37">
        <v>0</v>
      </c>
      <c r="H19" s="37">
        <v>0</v>
      </c>
      <c r="I19" s="37"/>
      <c r="J19" s="37"/>
      <c r="K19" s="37"/>
      <c r="L19" s="37"/>
      <c r="M19" s="37"/>
      <c r="N19" s="37">
        <v>0</v>
      </c>
      <c r="O19"/>
      <c r="P19"/>
      <c r="Q19"/>
      <c r="R19"/>
      <c r="S19"/>
      <c r="T19"/>
    </row>
    <row r="20" spans="1:20">
      <c r="A20" s="3" t="s">
        <v>13</v>
      </c>
      <c r="B20" s="37">
        <v>0</v>
      </c>
      <c r="C20" s="37">
        <v>0</v>
      </c>
      <c r="D20" s="37">
        <v>0</v>
      </c>
      <c r="E20" s="37">
        <v>0</v>
      </c>
      <c r="F20" s="37">
        <v>0</v>
      </c>
      <c r="G20" s="37">
        <v>0</v>
      </c>
      <c r="H20" s="37">
        <v>0</v>
      </c>
      <c r="I20" s="37"/>
      <c r="J20" s="37"/>
      <c r="K20" s="37"/>
      <c r="L20" s="37"/>
      <c r="M20" s="37"/>
      <c r="N20" s="37">
        <v>0</v>
      </c>
      <c r="O20"/>
      <c r="P20"/>
      <c r="Q20"/>
      <c r="R20"/>
      <c r="S20"/>
      <c r="T20"/>
    </row>
    <row r="21" spans="1:20">
      <c r="A21" s="3" t="s">
        <v>14</v>
      </c>
      <c r="B21" s="37">
        <v>0</v>
      </c>
      <c r="C21" s="37">
        <v>0</v>
      </c>
      <c r="D21" s="37">
        <v>0</v>
      </c>
      <c r="E21" s="37">
        <v>0</v>
      </c>
      <c r="F21" s="37">
        <v>0</v>
      </c>
      <c r="G21" s="37">
        <v>0</v>
      </c>
      <c r="H21" s="37">
        <v>0</v>
      </c>
      <c r="I21" s="37"/>
      <c r="J21" s="37"/>
      <c r="K21" s="37"/>
      <c r="L21" s="37"/>
      <c r="M21" s="37"/>
      <c r="N21" s="37">
        <v>0</v>
      </c>
      <c r="O21"/>
      <c r="P21"/>
      <c r="Q21"/>
      <c r="R21"/>
      <c r="S21"/>
      <c r="T21"/>
    </row>
    <row r="22" spans="1:20">
      <c r="A22" s="3" t="s">
        <v>15</v>
      </c>
      <c r="B22" s="37">
        <v>0</v>
      </c>
      <c r="C22" s="37">
        <v>0</v>
      </c>
      <c r="D22" s="37">
        <v>0</v>
      </c>
      <c r="E22" s="37">
        <v>0</v>
      </c>
      <c r="F22" s="37">
        <v>0</v>
      </c>
      <c r="G22" s="37">
        <v>0</v>
      </c>
      <c r="H22" s="37">
        <v>0</v>
      </c>
      <c r="I22" s="37"/>
      <c r="J22" s="37"/>
      <c r="K22" s="37"/>
      <c r="L22" s="37"/>
      <c r="M22" s="37"/>
      <c r="N22" s="37">
        <v>0</v>
      </c>
      <c r="O22"/>
      <c r="P22"/>
      <c r="Q22"/>
      <c r="R22"/>
      <c r="S22"/>
      <c r="T22"/>
    </row>
    <row r="23" spans="1:20">
      <c r="A23" s="3" t="s">
        <v>7</v>
      </c>
      <c r="B23" s="37">
        <v>28100</v>
      </c>
      <c r="C23" s="37">
        <v>90</v>
      </c>
      <c r="D23" s="37">
        <v>0</v>
      </c>
      <c r="E23" s="37">
        <v>0</v>
      </c>
      <c r="F23" s="37">
        <v>0</v>
      </c>
      <c r="G23" s="37">
        <v>30200</v>
      </c>
      <c r="H23" s="37">
        <v>0</v>
      </c>
      <c r="I23" s="37"/>
      <c r="J23" s="37"/>
      <c r="K23" s="37"/>
      <c r="L23" s="37"/>
      <c r="M23" s="37"/>
      <c r="N23" s="37">
        <v>30290</v>
      </c>
      <c r="O23"/>
      <c r="P23"/>
      <c r="Q23"/>
      <c r="R23"/>
      <c r="S23"/>
      <c r="T23"/>
    </row>
    <row r="24" spans="1:20">
      <c r="O24"/>
      <c r="P24"/>
      <c r="Q24"/>
      <c r="R24"/>
      <c r="S24"/>
      <c r="T24"/>
    </row>
    <row r="25" spans="1:20">
      <c r="O25"/>
      <c r="P25"/>
      <c r="Q25"/>
      <c r="R25"/>
      <c r="S25"/>
      <c r="T25"/>
    </row>
    <row r="26" spans="1:20">
      <c r="O26"/>
      <c r="P26"/>
      <c r="Q26"/>
      <c r="R26"/>
      <c r="S26"/>
      <c r="T26"/>
    </row>
    <row r="27" spans="1:20" ht="18">
      <c r="A27" s="1" t="s">
        <v>16</v>
      </c>
      <c r="N27" s="37">
        <f>N31-M31</f>
        <v>6543</v>
      </c>
      <c r="O27"/>
      <c r="P27"/>
      <c r="Q27"/>
      <c r="R27"/>
      <c r="S27"/>
      <c r="T27"/>
    </row>
    <row r="28" spans="1:20">
      <c r="A28" s="3"/>
      <c r="C28" s="37">
        <f>N27-F28</f>
        <v>5941.0439999999999</v>
      </c>
      <c r="F28" s="37">
        <f>N27*0.092</f>
        <v>601.95600000000002</v>
      </c>
      <c r="O28"/>
      <c r="P28"/>
      <c r="Q28"/>
      <c r="R28" t="s">
        <v>63</v>
      </c>
      <c r="S28" s="9">
        <f>N42/1000</f>
        <v>219.55694</v>
      </c>
      <c r="T28"/>
    </row>
    <row r="29" spans="1:20">
      <c r="A29" s="3"/>
      <c r="B29" t="s">
        <v>17</v>
      </c>
      <c r="C29" s="8" t="s">
        <v>43</v>
      </c>
      <c r="D29" s="8" t="s">
        <v>44</v>
      </c>
      <c r="E29" s="8" t="s">
        <v>40</v>
      </c>
      <c r="F29" t="s">
        <v>53</v>
      </c>
      <c r="G29" s="8" t="s">
        <v>46</v>
      </c>
      <c r="H29" s="8" t="s">
        <v>47</v>
      </c>
      <c r="I29" s="8" t="s">
        <v>54</v>
      </c>
      <c r="J29" s="8" t="s">
        <v>49</v>
      </c>
      <c r="K29" s="8" t="s">
        <v>50</v>
      </c>
      <c r="L29" s="8" t="s">
        <v>55</v>
      </c>
      <c r="M29" s="8" t="s">
        <v>52</v>
      </c>
      <c r="N29" t="s">
        <v>18</v>
      </c>
      <c r="O29"/>
      <c r="P29"/>
      <c r="Q29"/>
      <c r="R29"/>
      <c r="S29" t="s">
        <v>64</v>
      </c>
      <c r="T29" t="s">
        <v>65</v>
      </c>
    </row>
    <row r="30" spans="1:20">
      <c r="A30" s="3"/>
      <c r="O30"/>
      <c r="P30"/>
      <c r="Q30"/>
      <c r="R30"/>
    </row>
    <row r="31" spans="1:20" ht="15">
      <c r="A31" s="3" t="s">
        <v>19</v>
      </c>
      <c r="B31" s="37">
        <v>0</v>
      </c>
      <c r="C31" s="38">
        <v>5941</v>
      </c>
      <c r="D31" s="37">
        <v>0</v>
      </c>
      <c r="E31" s="37">
        <v>0</v>
      </c>
      <c r="F31" s="38">
        <v>602</v>
      </c>
      <c r="G31" s="37">
        <v>0</v>
      </c>
      <c r="H31" s="37">
        <v>0</v>
      </c>
      <c r="I31" s="37"/>
      <c r="J31" s="37"/>
      <c r="K31" s="37"/>
      <c r="M31" s="37">
        <v>11035</v>
      </c>
      <c r="N31" s="37">
        <f>SUM(B31:M31)</f>
        <v>17578</v>
      </c>
      <c r="O31" s="10">
        <f>N31/N$39</f>
        <v>8.53888164064667E-2</v>
      </c>
      <c r="P31" s="10" t="s">
        <v>66</v>
      </c>
      <c r="Q31"/>
      <c r="R31" t="s">
        <v>52</v>
      </c>
      <c r="S31" s="11">
        <f>M46/1000</f>
        <v>0</v>
      </c>
      <c r="T31" s="12">
        <f>M43</f>
        <v>0.51192005135433205</v>
      </c>
    </row>
    <row r="32" spans="1:20" ht="15">
      <c r="A32" s="3" t="s">
        <v>20</v>
      </c>
      <c r="B32" s="38">
        <v>11369</v>
      </c>
      <c r="C32" s="38">
        <v>4985</v>
      </c>
      <c r="D32" s="37">
        <v>0</v>
      </c>
      <c r="E32" s="38">
        <v>542</v>
      </c>
      <c r="F32" s="38">
        <v>219.33999999999997</v>
      </c>
      <c r="G32" s="37">
        <v>0</v>
      </c>
      <c r="H32" s="37">
        <v>0</v>
      </c>
      <c r="I32" s="37"/>
      <c r="J32" s="37"/>
      <c r="K32" s="37"/>
      <c r="M32" s="37">
        <v>36502</v>
      </c>
      <c r="N32" s="37">
        <f t="shared" ref="N32:N38" si="0">SUM(B32:M32)</f>
        <v>53617.34</v>
      </c>
      <c r="O32" s="10">
        <f>N32/N$39</f>
        <v>0.2604574582696042</v>
      </c>
      <c r="P32" s="10" t="s">
        <v>67</v>
      </c>
      <c r="Q32"/>
      <c r="R32" t="s">
        <v>46</v>
      </c>
      <c r="S32" s="11">
        <f>G42/1000</f>
        <v>54</v>
      </c>
      <c r="T32" s="13">
        <f>G43</f>
        <v>0.24594986612584416</v>
      </c>
    </row>
    <row r="33" spans="1:20" ht="15">
      <c r="A33" s="3" t="s">
        <v>21</v>
      </c>
      <c r="B33" s="37">
        <v>2100</v>
      </c>
      <c r="C33" s="37">
        <v>213</v>
      </c>
      <c r="D33" s="37">
        <v>0</v>
      </c>
      <c r="E33" s="37">
        <v>0</v>
      </c>
      <c r="F33" s="37">
        <v>0</v>
      </c>
      <c r="G33" s="37">
        <v>0</v>
      </c>
      <c r="H33" s="37">
        <v>0</v>
      </c>
      <c r="I33" s="37"/>
      <c r="J33" s="37"/>
      <c r="K33" s="37"/>
      <c r="M33" s="37">
        <v>6816</v>
      </c>
      <c r="N33" s="37">
        <f t="shared" si="0"/>
        <v>9129</v>
      </c>
      <c r="O33" s="10">
        <f>N33/N$39</f>
        <v>4.4346029410321681E-2</v>
      </c>
      <c r="P33" s="10" t="s">
        <v>68</v>
      </c>
      <c r="Q33"/>
      <c r="R33" t="s">
        <v>49</v>
      </c>
      <c r="S33" s="11">
        <f>J42/1000</f>
        <v>0</v>
      </c>
      <c r="T33" s="12">
        <f>J43</f>
        <v>0</v>
      </c>
    </row>
    <row r="34" spans="1:20" ht="15">
      <c r="A34" s="3" t="s">
        <v>22</v>
      </c>
      <c r="B34" s="37">
        <v>0</v>
      </c>
      <c r="C34" s="37">
        <v>37090</v>
      </c>
      <c r="D34" s="37">
        <v>0</v>
      </c>
      <c r="E34" s="37">
        <v>0</v>
      </c>
      <c r="F34" s="37">
        <v>3222</v>
      </c>
      <c r="G34" s="37">
        <v>0</v>
      </c>
      <c r="H34" s="37">
        <v>0</v>
      </c>
      <c r="I34" s="37"/>
      <c r="J34" s="37"/>
      <c r="K34" s="37"/>
      <c r="M34" s="37">
        <v>0</v>
      </c>
      <c r="N34" s="37">
        <f t="shared" si="0"/>
        <v>40312</v>
      </c>
      <c r="O34" s="10">
        <f>N34/N$39</f>
        <v>0.19582398264748468</v>
      </c>
      <c r="P34" s="10" t="s">
        <v>69</v>
      </c>
      <c r="Q34"/>
      <c r="R34" t="s">
        <v>53</v>
      </c>
      <c r="S34" s="11">
        <f>F42/1000</f>
        <v>4.0433399999999997</v>
      </c>
      <c r="T34" s="12">
        <f>F43</f>
        <v>1.8415906142616126E-2</v>
      </c>
    </row>
    <row r="35" spans="1:20" ht="15">
      <c r="A35" s="3" t="s">
        <v>23</v>
      </c>
      <c r="B35" s="37">
        <v>1785</v>
      </c>
      <c r="C35" s="37">
        <v>16</v>
      </c>
      <c r="D35" s="37">
        <v>0</v>
      </c>
      <c r="E35" s="37">
        <v>0</v>
      </c>
      <c r="F35" s="37">
        <v>0</v>
      </c>
      <c r="G35" s="37">
        <v>0</v>
      </c>
      <c r="H35" s="37">
        <v>0</v>
      </c>
      <c r="I35" s="37"/>
      <c r="J35" s="37"/>
      <c r="K35" s="37"/>
      <c r="M35" s="37">
        <v>12243</v>
      </c>
      <c r="N35" s="37">
        <f t="shared" si="0"/>
        <v>14044</v>
      </c>
      <c r="O35" s="10">
        <f>N35/N$39</f>
        <v>6.8221671271613285E-2</v>
      </c>
      <c r="P35" s="10" t="s">
        <v>70</v>
      </c>
      <c r="Q35"/>
      <c r="R35" t="s">
        <v>40</v>
      </c>
      <c r="S35" s="9">
        <f>E42/1000</f>
        <v>0.54200000000000004</v>
      </c>
      <c r="T35" s="12">
        <f>E43</f>
        <v>2.468607915559399E-3</v>
      </c>
    </row>
    <row r="36" spans="1:20" ht="15">
      <c r="A36" s="3" t="s">
        <v>24</v>
      </c>
      <c r="B36" s="38">
        <v>9663</v>
      </c>
      <c r="C36" s="37">
        <v>233</v>
      </c>
      <c r="D36" s="37">
        <v>0</v>
      </c>
      <c r="E36" s="37">
        <v>0</v>
      </c>
      <c r="F36" s="37">
        <v>0</v>
      </c>
      <c r="G36" s="37">
        <v>23800</v>
      </c>
      <c r="H36" s="37">
        <v>0</v>
      </c>
      <c r="I36" s="37"/>
      <c r="J36" s="37"/>
      <c r="K36" s="37"/>
      <c r="M36" s="37">
        <v>31392</v>
      </c>
      <c r="N36" s="37">
        <f t="shared" si="0"/>
        <v>65088</v>
      </c>
      <c r="O36" s="10"/>
      <c r="P36" s="10"/>
      <c r="Q36"/>
      <c r="R36" t="s">
        <v>71</v>
      </c>
      <c r="S36" s="11">
        <f>C42/1000</f>
        <v>48.576000000000001</v>
      </c>
      <c r="T36" s="13">
        <f>C43</f>
        <v>0.22124556846164825</v>
      </c>
    </row>
    <row r="37" spans="1:20" ht="15">
      <c r="A37" s="3" t="s">
        <v>25</v>
      </c>
      <c r="B37" s="38">
        <v>0</v>
      </c>
      <c r="C37" s="37">
        <v>8</v>
      </c>
      <c r="D37" s="37">
        <v>0</v>
      </c>
      <c r="E37" s="37">
        <v>0</v>
      </c>
      <c r="F37" s="37">
        <v>0</v>
      </c>
      <c r="G37" s="37">
        <v>0</v>
      </c>
      <c r="H37" s="37">
        <v>0</v>
      </c>
      <c r="I37" s="37"/>
      <c r="J37" s="37"/>
      <c r="K37" s="37"/>
      <c r="M37" s="37">
        <v>2127</v>
      </c>
      <c r="N37" s="37">
        <f t="shared" si="0"/>
        <v>2135</v>
      </c>
      <c r="O37" s="10"/>
      <c r="P37" s="10"/>
      <c r="Q37"/>
      <c r="R37" t="s">
        <v>72</v>
      </c>
      <c r="S37" s="11">
        <f>I42/1000</f>
        <v>0</v>
      </c>
      <c r="T37" s="12">
        <f>I43</f>
        <v>0</v>
      </c>
    </row>
    <row r="38" spans="1:20" ht="15">
      <c r="A38" s="3" t="s">
        <v>26</v>
      </c>
      <c r="B38" s="37">
        <v>0</v>
      </c>
      <c r="C38" s="37">
        <v>0</v>
      </c>
      <c r="D38" s="37">
        <v>0</v>
      </c>
      <c r="E38" s="37">
        <v>0</v>
      </c>
      <c r="F38" s="37">
        <v>0</v>
      </c>
      <c r="G38" s="37">
        <v>0</v>
      </c>
      <c r="H38" s="37">
        <v>0</v>
      </c>
      <c r="I38" s="37"/>
      <c r="J38" s="37"/>
      <c r="K38" s="37"/>
      <c r="M38" s="37">
        <v>3955</v>
      </c>
      <c r="N38" s="37">
        <f t="shared" si="0"/>
        <v>3955</v>
      </c>
      <c r="O38" s="10">
        <f>SUM(O31:O37)+O40</f>
        <v>0.65423795800549045</v>
      </c>
      <c r="P38" s="10"/>
      <c r="Q38"/>
      <c r="R38" t="s">
        <v>47</v>
      </c>
      <c r="S38" s="11">
        <f>H42/1000</f>
        <v>0</v>
      </c>
      <c r="T38" s="12">
        <f>H43</f>
        <v>0</v>
      </c>
    </row>
    <row r="39" spans="1:20">
      <c r="A39" s="3" t="s">
        <v>7</v>
      </c>
      <c r="B39" s="41">
        <f>SUM(B31:B38)</f>
        <v>24917</v>
      </c>
      <c r="C39" s="41">
        <f t="shared" ref="C39:N39" si="1">SUM(C31:C38)</f>
        <v>48486</v>
      </c>
      <c r="D39" s="41">
        <f t="shared" si="1"/>
        <v>0</v>
      </c>
      <c r="E39" s="41">
        <f t="shared" si="1"/>
        <v>542</v>
      </c>
      <c r="F39" s="41">
        <f t="shared" si="1"/>
        <v>4043.34</v>
      </c>
      <c r="G39" s="41">
        <f t="shared" si="1"/>
        <v>23800</v>
      </c>
      <c r="H39" s="41">
        <f t="shared" si="1"/>
        <v>0</v>
      </c>
      <c r="I39" s="41">
        <f t="shared" si="1"/>
        <v>0</v>
      </c>
      <c r="J39" s="41">
        <f t="shared" si="1"/>
        <v>0</v>
      </c>
      <c r="K39" s="41">
        <f t="shared" si="1"/>
        <v>0</v>
      </c>
      <c r="L39" s="41">
        <f t="shared" si="1"/>
        <v>0</v>
      </c>
      <c r="M39" s="41">
        <f t="shared" si="1"/>
        <v>104070</v>
      </c>
      <c r="N39" s="41">
        <f t="shared" si="1"/>
        <v>205858.34</v>
      </c>
      <c r="O39"/>
      <c r="P39"/>
      <c r="Q39"/>
      <c r="R39"/>
      <c r="S39" s="11">
        <f>SUM(S31:S38)</f>
        <v>107.16134</v>
      </c>
      <c r="T39" s="12">
        <f>SUM(T31:T38)</f>
        <v>0.99999999999999989</v>
      </c>
    </row>
    <row r="41" spans="1:20" ht="15">
      <c r="A41" s="16" t="s">
        <v>73</v>
      </c>
      <c r="B41" s="17">
        <f>B38+B37+B36</f>
        <v>9663</v>
      </c>
      <c r="C41" s="17">
        <f t="shared" ref="C41:N41" si="2">C38+C37+C36</f>
        <v>241</v>
      </c>
      <c r="D41" s="17">
        <f t="shared" si="2"/>
        <v>0</v>
      </c>
      <c r="E41" s="17">
        <f t="shared" si="2"/>
        <v>0</v>
      </c>
      <c r="F41" s="17">
        <f t="shared" si="2"/>
        <v>0</v>
      </c>
      <c r="G41" s="17">
        <f t="shared" si="2"/>
        <v>23800</v>
      </c>
      <c r="H41" s="17">
        <f t="shared" si="2"/>
        <v>0</v>
      </c>
      <c r="I41" s="17">
        <f t="shared" si="2"/>
        <v>0</v>
      </c>
      <c r="J41" s="17">
        <f t="shared" si="2"/>
        <v>0</v>
      </c>
      <c r="K41" s="17">
        <f t="shared" si="2"/>
        <v>0</v>
      </c>
      <c r="L41" s="17">
        <f t="shared" si="2"/>
        <v>0</v>
      </c>
      <c r="M41" s="17">
        <f t="shared" si="2"/>
        <v>37474</v>
      </c>
      <c r="N41" s="17">
        <f t="shared" si="2"/>
        <v>71178</v>
      </c>
      <c r="O41" s="10">
        <f>N41/N$39</f>
        <v>0.34576204199450944</v>
      </c>
      <c r="P41" s="10" t="s">
        <v>74</v>
      </c>
      <c r="Q41"/>
      <c r="R41"/>
      <c r="S41"/>
      <c r="T41"/>
    </row>
    <row r="42" spans="1:20" ht="15">
      <c r="A42" s="18" t="s">
        <v>75</v>
      </c>
      <c r="B42" s="17"/>
      <c r="C42" s="19">
        <f>C39+C23</f>
        <v>48576</v>
      </c>
      <c r="D42" s="19">
        <f t="shared" ref="D42:L42" si="3">D39+D23</f>
        <v>0</v>
      </c>
      <c r="E42" s="19">
        <f t="shared" si="3"/>
        <v>542</v>
      </c>
      <c r="F42" s="19">
        <f t="shared" si="3"/>
        <v>4043.34</v>
      </c>
      <c r="G42" s="19">
        <f t="shared" si="3"/>
        <v>54000</v>
      </c>
      <c r="H42" s="19">
        <f t="shared" si="3"/>
        <v>0</v>
      </c>
      <c r="I42" s="19">
        <f t="shared" si="3"/>
        <v>0</v>
      </c>
      <c r="J42" s="19">
        <f t="shared" si="3"/>
        <v>0</v>
      </c>
      <c r="K42" s="19">
        <f t="shared" si="3"/>
        <v>0</v>
      </c>
      <c r="L42" s="19">
        <f t="shared" si="3"/>
        <v>0</v>
      </c>
      <c r="M42" s="19">
        <f>M39+M23-B6+M45</f>
        <v>112395.6</v>
      </c>
      <c r="N42" s="20">
        <f>SUM(C42:M42)</f>
        <v>219556.94</v>
      </c>
      <c r="O42"/>
      <c r="P42"/>
      <c r="Q42"/>
      <c r="R42"/>
      <c r="S42" t="s">
        <v>64</v>
      </c>
      <c r="T42" t="s">
        <v>65</v>
      </c>
    </row>
    <row r="43" spans="1:20" ht="15">
      <c r="A43" s="18" t="s">
        <v>76</v>
      </c>
      <c r="B43" s="17"/>
      <c r="C43" s="10">
        <f t="shared" ref="C43:M43" si="4">C42/$N42</f>
        <v>0.22124556846164825</v>
      </c>
      <c r="D43" s="10">
        <f t="shared" si="4"/>
        <v>0</v>
      </c>
      <c r="E43" s="10">
        <f t="shared" si="4"/>
        <v>2.468607915559399E-3</v>
      </c>
      <c r="F43" s="10">
        <f t="shared" si="4"/>
        <v>1.8415906142616126E-2</v>
      </c>
      <c r="G43" s="10">
        <f t="shared" si="4"/>
        <v>0.24594986612584416</v>
      </c>
      <c r="H43" s="10">
        <f t="shared" si="4"/>
        <v>0</v>
      </c>
      <c r="I43" s="10">
        <f t="shared" si="4"/>
        <v>0</v>
      </c>
      <c r="J43" s="10">
        <f t="shared" si="4"/>
        <v>0</v>
      </c>
      <c r="K43" s="10">
        <f t="shared" si="4"/>
        <v>0</v>
      </c>
      <c r="L43" s="10">
        <f t="shared" si="4"/>
        <v>0</v>
      </c>
      <c r="M43" s="10">
        <f t="shared" si="4"/>
        <v>0.51192005135433205</v>
      </c>
      <c r="N43" s="10">
        <f>SUM(C43:M43)</f>
        <v>1</v>
      </c>
      <c r="O43"/>
      <c r="P43"/>
      <c r="Q43"/>
      <c r="R43" t="s">
        <v>27</v>
      </c>
      <c r="S43" s="26">
        <f>N45/1000</f>
        <v>11.508599999999999</v>
      </c>
      <c r="T43"/>
    </row>
    <row r="44" spans="1:20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/>
      <c r="P44"/>
      <c r="Q44"/>
      <c r="R44" t="s">
        <v>77</v>
      </c>
      <c r="S44" s="22">
        <f>N41/1000</f>
        <v>71.177999999999997</v>
      </c>
      <c r="T44" s="12">
        <f>O41</f>
        <v>0.34576204199450944</v>
      </c>
    </row>
    <row r="45" spans="1:20" ht="15">
      <c r="A45" s="8" t="s">
        <v>78</v>
      </c>
      <c r="B45" s="8">
        <f>B23-B39</f>
        <v>3183</v>
      </c>
      <c r="C45" s="8"/>
      <c r="D45" s="8"/>
      <c r="E45" s="8"/>
      <c r="F45" s="8"/>
      <c r="G45" s="8"/>
      <c r="H45" s="8"/>
      <c r="I45" s="8"/>
      <c r="J45" s="8"/>
      <c r="K45" s="8"/>
      <c r="L45" s="8"/>
      <c r="M45" s="23">
        <f>M39*0.08</f>
        <v>8325.6</v>
      </c>
      <c r="N45" s="20">
        <f>B45+M45</f>
        <v>11508.6</v>
      </c>
      <c r="O45"/>
      <c r="P45"/>
      <c r="Q45"/>
      <c r="R45" t="s">
        <v>79</v>
      </c>
      <c r="S45" s="22">
        <f>N35/1000</f>
        <v>14.044</v>
      </c>
      <c r="T45" s="12">
        <f>O35</f>
        <v>6.8221671271613285E-2</v>
      </c>
    </row>
    <row r="46" spans="1:20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73"/>
      <c r="N46" s="8"/>
      <c r="O46"/>
      <c r="P46"/>
      <c r="Q46"/>
      <c r="R46" t="s">
        <v>80</v>
      </c>
      <c r="S46" s="22">
        <f>N33/1000</f>
        <v>9.1289999999999996</v>
      </c>
      <c r="T46" s="12">
        <f>O33</f>
        <v>4.4346029410321681E-2</v>
      </c>
    </row>
    <row r="47" spans="1:20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/>
      <c r="P47"/>
      <c r="Q47"/>
      <c r="R47" t="s">
        <v>66</v>
      </c>
      <c r="S47" s="22">
        <f>N31/1000</f>
        <v>17.577999999999999</v>
      </c>
      <c r="T47" s="12">
        <f>O31</f>
        <v>8.53888164064667E-2</v>
      </c>
    </row>
    <row r="48" spans="1:20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/>
      <c r="P48"/>
      <c r="Q48"/>
      <c r="R48" t="s">
        <v>81</v>
      </c>
      <c r="S48" s="22">
        <f>N32/1000</f>
        <v>53.617339999999999</v>
      </c>
      <c r="T48" s="13">
        <f>O32</f>
        <v>0.2604574582696042</v>
      </c>
    </row>
    <row r="49" spans="1:20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/>
      <c r="P49"/>
      <c r="Q49"/>
      <c r="R49" t="s">
        <v>82</v>
      </c>
      <c r="S49" s="22">
        <f>N34/1000</f>
        <v>40.311999999999998</v>
      </c>
      <c r="T49" s="12">
        <f>O34</f>
        <v>0.19582398264748468</v>
      </c>
    </row>
    <row r="50" spans="1:20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/>
      <c r="P50"/>
      <c r="Q50"/>
      <c r="R50" t="s">
        <v>83</v>
      </c>
      <c r="S50" s="22">
        <f>SUM(S44:S49)</f>
        <v>205.85834</v>
      </c>
      <c r="T50" s="12">
        <f>SUM(T44:T49)</f>
        <v>1</v>
      </c>
    </row>
    <row r="51" spans="1:20">
      <c r="A51"/>
      <c r="B51"/>
      <c r="C51" s="8"/>
      <c r="D51" s="8"/>
      <c r="E51" s="8"/>
      <c r="F51" s="8"/>
      <c r="G51" s="8"/>
      <c r="H51" s="8"/>
      <c r="I51" s="8"/>
      <c r="J51" s="8"/>
      <c r="K51" s="8"/>
      <c r="L51"/>
      <c r="M51"/>
      <c r="N51"/>
      <c r="O51"/>
      <c r="P51"/>
      <c r="Q51"/>
      <c r="R51"/>
      <c r="S51"/>
      <c r="T51"/>
    </row>
    <row r="52" spans="1:20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</row>
    <row r="53" spans="1:20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 s="5"/>
      <c r="T53" s="25"/>
    </row>
    <row r="54" spans="1:20" ht="15">
      <c r="A54"/>
      <c r="B54"/>
      <c r="C54" s="26"/>
      <c r="D54" s="26"/>
      <c r="E54" s="26"/>
      <c r="F54" s="26"/>
      <c r="G54" s="26"/>
      <c r="H54" s="26"/>
      <c r="I54" s="26"/>
      <c r="J54" s="26"/>
      <c r="K54" s="26"/>
      <c r="L54" s="8"/>
      <c r="M54" s="27"/>
      <c r="N54"/>
      <c r="O54" s="8"/>
      <c r="P54" s="12"/>
      <c r="Q54"/>
      <c r="R54"/>
      <c r="S54" s="8"/>
      <c r="T54" s="28"/>
    </row>
    <row r="55" spans="1:20" ht="15">
      <c r="A55"/>
      <c r="B55"/>
      <c r="C55" s="26"/>
      <c r="D55" s="26"/>
      <c r="E55" s="26"/>
      <c r="F55" s="26"/>
      <c r="G55" s="26"/>
      <c r="H55" s="26"/>
      <c r="I55" s="26"/>
      <c r="J55" s="26"/>
      <c r="K55" s="26"/>
      <c r="L55" s="8"/>
      <c r="M55" s="27"/>
      <c r="N55"/>
      <c r="O55" s="8"/>
      <c r="P55" s="12"/>
      <c r="Q55"/>
      <c r="R55"/>
      <c r="S55" s="8"/>
      <c r="T55" s="28"/>
    </row>
    <row r="56" spans="1:20" ht="15">
      <c r="A56"/>
      <c r="B56"/>
      <c r="C56" s="26"/>
      <c r="D56" s="26"/>
      <c r="E56" s="26"/>
      <c r="F56" s="26"/>
      <c r="G56" s="26"/>
      <c r="H56" s="26"/>
      <c r="I56" s="26"/>
      <c r="J56" s="26"/>
      <c r="K56" s="26"/>
      <c r="L56" s="8"/>
      <c r="M56" s="27"/>
      <c r="N56"/>
      <c r="O56" s="8"/>
      <c r="P56" s="12"/>
      <c r="Q56"/>
      <c r="R56"/>
      <c r="S56" s="8"/>
      <c r="T56" s="28"/>
    </row>
    <row r="57" spans="1:20" ht="15">
      <c r="A57"/>
      <c r="B57"/>
      <c r="C57" s="26"/>
      <c r="D57" s="26"/>
      <c r="E57" s="26"/>
      <c r="F57" s="26"/>
      <c r="G57" s="26"/>
      <c r="H57" s="26"/>
      <c r="I57" s="26"/>
      <c r="J57" s="26"/>
      <c r="K57" s="26"/>
      <c r="L57" s="8"/>
      <c r="M57" s="27"/>
      <c r="N57"/>
      <c r="O57" s="8"/>
      <c r="P57" s="12"/>
      <c r="Q57"/>
      <c r="R57"/>
      <c r="S57" s="8"/>
      <c r="T57" s="28"/>
    </row>
    <row r="58" spans="1:20" ht="15">
      <c r="A58"/>
      <c r="B58"/>
      <c r="C58" s="26"/>
      <c r="D58" s="26"/>
      <c r="E58" s="26"/>
      <c r="F58" s="26"/>
      <c r="G58" s="26"/>
      <c r="H58" s="26"/>
      <c r="I58" s="26"/>
      <c r="J58" s="26"/>
      <c r="K58" s="26"/>
      <c r="L58" s="8"/>
      <c r="M58" s="27"/>
      <c r="N58"/>
      <c r="O58" s="8"/>
      <c r="P58" s="12"/>
      <c r="Q58"/>
      <c r="R58"/>
      <c r="S58" s="8"/>
      <c r="T58" s="28"/>
    </row>
    <row r="59" spans="1:20" ht="15">
      <c r="A59"/>
      <c r="B59"/>
      <c r="C59" s="26"/>
      <c r="D59" s="26"/>
      <c r="E59" s="26"/>
      <c r="F59" s="26"/>
      <c r="G59" s="26"/>
      <c r="H59" s="26"/>
      <c r="I59" s="26"/>
      <c r="J59" s="26"/>
      <c r="K59" s="26"/>
      <c r="L59" s="8"/>
      <c r="M59" s="27"/>
      <c r="N59"/>
      <c r="O59" s="8"/>
      <c r="P59" s="12"/>
      <c r="Q59"/>
      <c r="R59"/>
      <c r="S59" s="8"/>
      <c r="T59" s="28"/>
    </row>
    <row r="60" spans="1:20" ht="15">
      <c r="A60" s="18"/>
      <c r="B60"/>
      <c r="C60" s="26"/>
      <c r="D60" s="26"/>
      <c r="E60" s="26"/>
      <c r="F60" s="26"/>
      <c r="G60" s="26"/>
      <c r="H60" s="26"/>
      <c r="I60" s="26"/>
      <c r="J60" s="26"/>
      <c r="K60" s="26"/>
      <c r="L60" s="8"/>
      <c r="M60" s="27"/>
      <c r="N60"/>
      <c r="O60" s="8"/>
      <c r="P60" s="12"/>
      <c r="Q60"/>
      <c r="R60"/>
      <c r="S60" s="8"/>
      <c r="T60" s="28"/>
    </row>
    <row r="61" spans="1:20" ht="15">
      <c r="A61"/>
      <c r="B61"/>
      <c r="C61"/>
      <c r="D61"/>
      <c r="E61"/>
      <c r="F61"/>
      <c r="G61"/>
      <c r="H61"/>
      <c r="I61"/>
      <c r="J61"/>
      <c r="K61"/>
      <c r="L61" s="8"/>
      <c r="M61" s="27"/>
      <c r="N61"/>
      <c r="O61" s="8"/>
      <c r="P61" s="12"/>
      <c r="Q61"/>
      <c r="R61"/>
      <c r="S61" s="29"/>
      <c r="T61" s="30"/>
    </row>
    <row r="62" spans="1:20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 s="8"/>
    </row>
    <row r="63" spans="1:20">
      <c r="A63"/>
      <c r="B63" s="5"/>
      <c r="C63" s="5"/>
      <c r="D63" s="5"/>
      <c r="E63" s="5"/>
      <c r="F63" s="5"/>
      <c r="G63" s="5"/>
      <c r="H63" s="5"/>
      <c r="I63" s="5"/>
      <c r="J63"/>
      <c r="K63"/>
      <c r="L63"/>
      <c r="M63"/>
      <c r="N63"/>
      <c r="O63"/>
      <c r="P63"/>
      <c r="Q63"/>
      <c r="R63"/>
      <c r="S63" s="5"/>
      <c r="T63" s="25"/>
    </row>
    <row r="64" spans="1:20" ht="15">
      <c r="A64"/>
      <c r="B64" s="8"/>
      <c r="C64" s="8"/>
      <c r="D64" s="8"/>
      <c r="E64" s="8"/>
      <c r="F64" s="8"/>
      <c r="G64" s="8"/>
      <c r="H64" s="8"/>
      <c r="I64" s="8"/>
      <c r="J64"/>
      <c r="K64"/>
      <c r="L64"/>
      <c r="M64"/>
      <c r="N64"/>
      <c r="O64" s="8"/>
      <c r="P64" s="27"/>
      <c r="Q64"/>
      <c r="R64"/>
      <c r="S64" s="8"/>
      <c r="T64" s="28"/>
    </row>
    <row r="65" spans="1:20" ht="15">
      <c r="A65"/>
      <c r="B65" s="8"/>
      <c r="C65" s="8"/>
      <c r="D65" s="8"/>
      <c r="E65" s="8"/>
      <c r="F65" s="8"/>
      <c r="G65" s="8"/>
      <c r="H65" s="8"/>
      <c r="I65" s="8"/>
      <c r="J65"/>
      <c r="K65"/>
      <c r="L65"/>
      <c r="M65"/>
      <c r="N65"/>
      <c r="O65" s="8"/>
      <c r="P65" s="27"/>
      <c r="Q65"/>
      <c r="R65"/>
      <c r="S65" s="8"/>
      <c r="T65" s="28"/>
    </row>
    <row r="66" spans="1:20" ht="15">
      <c r="A66"/>
      <c r="B66" s="8"/>
      <c r="C66" s="8"/>
      <c r="D66" s="8"/>
      <c r="E66" s="8"/>
      <c r="F66" s="8"/>
      <c r="G66" s="8"/>
      <c r="H66" s="8"/>
      <c r="I66" s="8"/>
      <c r="J66"/>
      <c r="K66"/>
      <c r="L66"/>
      <c r="M66"/>
      <c r="N66"/>
      <c r="O66" s="8"/>
      <c r="P66" s="27"/>
      <c r="Q66"/>
      <c r="R66"/>
      <c r="S66" s="8"/>
      <c r="T66" s="28"/>
    </row>
    <row r="67" spans="1:20" ht="15">
      <c r="A67"/>
      <c r="B67" s="8"/>
      <c r="C67" s="8"/>
      <c r="D67" s="8"/>
      <c r="E67" s="8"/>
      <c r="F67" s="8"/>
      <c r="G67" s="8"/>
      <c r="H67" s="8"/>
      <c r="I67" s="8"/>
      <c r="J67"/>
      <c r="K67"/>
      <c r="L67"/>
      <c r="M67"/>
      <c r="N67"/>
      <c r="O67" s="8"/>
      <c r="P67" s="27"/>
      <c r="Q67"/>
      <c r="R67"/>
      <c r="S67" s="8"/>
      <c r="T67" s="28"/>
    </row>
    <row r="68" spans="1:20" ht="15">
      <c r="A68"/>
      <c r="B68" s="8"/>
      <c r="C68" s="8"/>
      <c r="D68" s="8"/>
      <c r="E68" s="8"/>
      <c r="F68" s="8"/>
      <c r="G68" s="8"/>
      <c r="H68" s="8"/>
      <c r="I68" s="8"/>
      <c r="J68"/>
      <c r="K68"/>
      <c r="L68"/>
      <c r="M68"/>
      <c r="N68"/>
      <c r="O68" s="8"/>
      <c r="P68" s="27"/>
      <c r="Q68"/>
      <c r="R68"/>
      <c r="S68" s="8"/>
      <c r="T68" s="28"/>
    </row>
    <row r="69" spans="1:20" ht="15">
      <c r="A69"/>
      <c r="B69" s="8"/>
      <c r="C69" s="8"/>
      <c r="D69" s="8"/>
      <c r="E69" s="8"/>
      <c r="F69" s="8"/>
      <c r="G69" s="8"/>
      <c r="H69" s="8"/>
      <c r="I69" s="8"/>
      <c r="J69"/>
      <c r="K69"/>
      <c r="L69"/>
      <c r="M69"/>
      <c r="N69"/>
      <c r="O69" s="8"/>
      <c r="P69" s="27"/>
      <c r="Q69"/>
      <c r="R69"/>
      <c r="S69" s="8"/>
      <c r="T69" s="28"/>
    </row>
    <row r="70" spans="1:20" ht="15">
      <c r="A70"/>
      <c r="B70" s="29"/>
      <c r="C70" s="29"/>
      <c r="D70" s="29"/>
      <c r="E70" s="29"/>
      <c r="F70" s="29"/>
      <c r="G70" s="29"/>
      <c r="H70" s="29"/>
      <c r="I70" s="29"/>
      <c r="J70"/>
      <c r="K70"/>
      <c r="L70"/>
      <c r="M70"/>
      <c r="N70"/>
      <c r="O70" s="29"/>
      <c r="P70" s="31"/>
      <c r="Q70"/>
      <c r="R70" s="32"/>
      <c r="S70" s="29"/>
      <c r="T70" s="31"/>
    </row>
  </sheetData>
  <pageMargins left="0.75" right="0.75" top="1" bottom="1" header="0.5" footer="0.5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70"/>
  <sheetViews>
    <sheetView topLeftCell="A12" zoomScale="70" zoomScaleNormal="70" zoomScalePageLayoutView="70" workbookViewId="0">
      <selection activeCell="M46" sqref="M46"/>
    </sheetView>
  </sheetViews>
  <sheetFormatPr baseColWidth="10" defaultColWidth="8.83203125" defaultRowHeight="14" x14ac:dyDescent="0"/>
  <cols>
    <col min="1" max="1" width="15.5" style="2" customWidth="1"/>
    <col min="2" max="2" width="12" style="2" customWidth="1"/>
    <col min="3" max="3" width="9.83203125" style="2" customWidth="1"/>
    <col min="4" max="6" width="8.83203125" style="2"/>
    <col min="7" max="7" width="11.5" style="2" bestFit="1" customWidth="1"/>
    <col min="8" max="10" width="8.83203125" style="2"/>
    <col min="11" max="11" width="10.6640625" style="2" bestFit="1" customWidth="1"/>
    <col min="12" max="12" width="8.83203125" style="2"/>
    <col min="13" max="13" width="9.6640625" style="2" bestFit="1" customWidth="1"/>
    <col min="14" max="14" width="25.6640625" style="2" bestFit="1" customWidth="1"/>
    <col min="15" max="16384" width="8.83203125" style="2"/>
  </cols>
  <sheetData>
    <row r="1" spans="1:20" ht="18">
      <c r="A1" s="6" t="s">
        <v>0</v>
      </c>
      <c r="O1" s="14"/>
      <c r="P1" s="14"/>
      <c r="Q1" s="14"/>
      <c r="R1" s="14"/>
      <c r="S1" s="14"/>
      <c r="T1" s="14"/>
    </row>
    <row r="2" spans="1:20" ht="15">
      <c r="A2" s="2" t="s">
        <v>28</v>
      </c>
      <c r="B2" s="2" t="s">
        <v>29</v>
      </c>
      <c r="O2" s="14"/>
      <c r="P2" s="14"/>
      <c r="Q2" s="14"/>
      <c r="R2" s="14"/>
      <c r="S2" s="14"/>
      <c r="T2" s="14"/>
    </row>
    <row r="3" spans="1:20" ht="15">
      <c r="B3" s="8" t="s">
        <v>1</v>
      </c>
      <c r="C3" s="8" t="s">
        <v>43</v>
      </c>
      <c r="D3" s="8" t="s">
        <v>44</v>
      </c>
      <c r="E3" s="8" t="s">
        <v>40</v>
      </c>
      <c r="F3" s="8" t="s">
        <v>54</v>
      </c>
      <c r="G3" s="8" t="s">
        <v>46</v>
      </c>
      <c r="H3" s="8" t="s">
        <v>47</v>
      </c>
      <c r="I3" s="8" t="s">
        <v>48</v>
      </c>
      <c r="J3" s="8" t="s">
        <v>49</v>
      </c>
      <c r="K3" s="8" t="s">
        <v>50</v>
      </c>
      <c r="L3" s="8" t="s">
        <v>51</v>
      </c>
      <c r="M3" s="8" t="s">
        <v>52</v>
      </c>
      <c r="N3" t="s">
        <v>2</v>
      </c>
      <c r="O3" s="14"/>
      <c r="P3" s="14"/>
      <c r="Q3" s="14"/>
      <c r="R3" s="14"/>
      <c r="S3" s="14"/>
      <c r="T3" s="14"/>
    </row>
    <row r="4" spans="1:20" ht="15">
      <c r="A4" s="7">
        <v>2013</v>
      </c>
      <c r="O4" s="14"/>
      <c r="P4" s="14"/>
      <c r="Q4" s="14"/>
      <c r="R4" s="14"/>
      <c r="S4" s="14"/>
      <c r="T4" s="14"/>
    </row>
    <row r="5" spans="1:20" ht="15">
      <c r="A5" s="7" t="s">
        <v>30</v>
      </c>
      <c r="O5" s="14"/>
      <c r="P5" s="14"/>
      <c r="Q5" s="14"/>
      <c r="R5" s="14"/>
      <c r="S5" s="14"/>
      <c r="T5" s="14"/>
    </row>
    <row r="6" spans="1:20" ht="15">
      <c r="A6" s="7" t="s">
        <v>4</v>
      </c>
      <c r="B6" s="38">
        <v>14727</v>
      </c>
      <c r="C6" s="37">
        <v>0</v>
      </c>
      <c r="D6" s="37">
        <v>0</v>
      </c>
      <c r="E6" s="37">
        <v>0</v>
      </c>
      <c r="F6" s="37">
        <v>0</v>
      </c>
      <c r="G6" s="37">
        <v>0</v>
      </c>
      <c r="H6" s="37">
        <v>0</v>
      </c>
      <c r="I6" s="37"/>
      <c r="J6" s="37"/>
      <c r="K6" s="37"/>
      <c r="L6" s="37"/>
      <c r="M6" s="37"/>
      <c r="N6" s="37">
        <v>0</v>
      </c>
      <c r="O6" s="14"/>
      <c r="P6" s="14"/>
      <c r="Q6" s="14"/>
      <c r="R6" s="14"/>
      <c r="S6" s="14"/>
      <c r="T6" s="14"/>
    </row>
    <row r="7" spans="1:20" ht="15">
      <c r="A7" s="7" t="s">
        <v>5</v>
      </c>
      <c r="B7" s="2">
        <v>0</v>
      </c>
      <c r="N7" s="2">
        <v>0</v>
      </c>
      <c r="O7" s="14"/>
      <c r="P7" s="14"/>
      <c r="Q7" s="14"/>
      <c r="R7" s="14"/>
      <c r="S7" s="14"/>
      <c r="T7" s="14"/>
    </row>
    <row r="8" spans="1:20" ht="15">
      <c r="A8" s="7" t="s">
        <v>6</v>
      </c>
      <c r="B8" s="2">
        <v>0</v>
      </c>
      <c r="N8" s="2">
        <v>0</v>
      </c>
      <c r="O8" s="14"/>
      <c r="P8" s="14"/>
      <c r="Q8" s="14"/>
      <c r="R8" s="14"/>
      <c r="S8" s="14"/>
      <c r="T8" s="14"/>
    </row>
    <row r="9" spans="1:20" ht="15">
      <c r="A9" s="7" t="s">
        <v>7</v>
      </c>
      <c r="B9" s="38">
        <f>SUM(B6:B8)</f>
        <v>14727</v>
      </c>
      <c r="C9" s="37">
        <v>0</v>
      </c>
      <c r="D9" s="37">
        <v>0</v>
      </c>
      <c r="E9" s="37">
        <v>0</v>
      </c>
      <c r="F9" s="37">
        <v>0</v>
      </c>
      <c r="G9" s="37">
        <v>0</v>
      </c>
      <c r="H9" s="37">
        <v>0</v>
      </c>
      <c r="I9" s="37"/>
      <c r="J9" s="37"/>
      <c r="K9" s="37"/>
      <c r="L9" s="37"/>
      <c r="M9" s="37"/>
      <c r="N9" s="37">
        <v>0</v>
      </c>
      <c r="O9" s="14"/>
      <c r="P9" s="14"/>
      <c r="Q9" s="14"/>
      <c r="R9" s="14"/>
      <c r="S9" s="14"/>
      <c r="T9" s="14"/>
    </row>
    <row r="10" spans="1:20" ht="15">
      <c r="O10" s="14"/>
      <c r="P10" s="14"/>
      <c r="Q10" s="14"/>
      <c r="R10" s="14"/>
      <c r="S10" s="14"/>
      <c r="T10" s="14"/>
    </row>
    <row r="11" spans="1:20" ht="15">
      <c r="D11" s="37"/>
      <c r="E11" s="37"/>
      <c r="F11" s="37"/>
      <c r="G11" s="37"/>
      <c r="H11" s="37"/>
      <c r="O11" s="14"/>
      <c r="P11" s="14"/>
      <c r="Q11" s="14"/>
      <c r="R11" s="14"/>
      <c r="S11" s="14"/>
      <c r="T11" s="14"/>
    </row>
    <row r="12" spans="1:20" ht="15">
      <c r="O12" s="14"/>
      <c r="P12" s="14"/>
      <c r="Q12" s="14"/>
      <c r="R12" s="14"/>
      <c r="S12" s="14"/>
      <c r="T12" s="14"/>
    </row>
    <row r="13" spans="1:20" ht="18">
      <c r="A13" s="1" t="s">
        <v>8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4"/>
      <c r="P13" s="14"/>
      <c r="Q13" s="14"/>
      <c r="R13" s="14"/>
      <c r="S13" s="14"/>
      <c r="T13" s="14"/>
    </row>
    <row r="14" spans="1:20" ht="15">
      <c r="G14" s="37"/>
      <c r="O14" s="14"/>
      <c r="P14" s="14"/>
      <c r="Q14" s="14"/>
      <c r="R14" s="14"/>
      <c r="S14" s="14"/>
      <c r="T14" s="14"/>
    </row>
    <row r="15" spans="1:20" ht="15">
      <c r="B15" t="s">
        <v>9</v>
      </c>
      <c r="C15" s="8" t="s">
        <v>43</v>
      </c>
      <c r="D15" s="8" t="s">
        <v>44</v>
      </c>
      <c r="E15" s="8" t="s">
        <v>40</v>
      </c>
      <c r="F15" s="8" t="s">
        <v>45</v>
      </c>
      <c r="G15" s="8" t="s">
        <v>46</v>
      </c>
      <c r="H15" s="8" t="s">
        <v>47</v>
      </c>
      <c r="I15" s="8" t="s">
        <v>48</v>
      </c>
      <c r="J15" s="8" t="s">
        <v>49</v>
      </c>
      <c r="K15" s="8" t="s">
        <v>50</v>
      </c>
      <c r="L15" s="8" t="s">
        <v>51</v>
      </c>
      <c r="M15" s="8" t="s">
        <v>52</v>
      </c>
      <c r="N15" t="s">
        <v>2</v>
      </c>
      <c r="O15" s="14"/>
      <c r="P15" s="14"/>
      <c r="Q15" s="14"/>
      <c r="R15" s="14"/>
      <c r="S15" s="14"/>
      <c r="T15" s="14"/>
    </row>
    <row r="16" spans="1:20" ht="15">
      <c r="O16" s="14"/>
      <c r="P16" s="14"/>
      <c r="Q16" s="14"/>
      <c r="R16" s="14"/>
      <c r="S16" s="14"/>
      <c r="T16" s="14"/>
    </row>
    <row r="17" spans="1:20" ht="15">
      <c r="A17" s="2" t="s">
        <v>10</v>
      </c>
      <c r="B17" s="38">
        <v>115334</v>
      </c>
      <c r="C17" s="38">
        <v>993</v>
      </c>
      <c r="D17" s="37">
        <v>0</v>
      </c>
      <c r="E17" s="37">
        <v>0</v>
      </c>
      <c r="F17" s="37">
        <v>0</v>
      </c>
      <c r="G17" s="38">
        <v>35759</v>
      </c>
      <c r="H17" s="37">
        <v>0</v>
      </c>
      <c r="I17" s="37"/>
      <c r="J17" s="37"/>
      <c r="K17" s="38">
        <v>125659</v>
      </c>
      <c r="L17" s="37"/>
      <c r="M17" s="37"/>
      <c r="N17" s="38">
        <f>SUM(C17:M17)</f>
        <v>162411</v>
      </c>
      <c r="O17" s="14"/>
      <c r="P17" s="14"/>
      <c r="Q17" s="14"/>
      <c r="R17" s="14"/>
      <c r="S17" s="14"/>
      <c r="T17" s="14"/>
    </row>
    <row r="18" spans="1:20" ht="15">
      <c r="A18" s="2" t="s">
        <v>11</v>
      </c>
      <c r="B18" s="38">
        <v>22443</v>
      </c>
      <c r="C18" s="38">
        <v>189</v>
      </c>
      <c r="D18" s="37">
        <v>0</v>
      </c>
      <c r="E18" s="37">
        <v>0</v>
      </c>
      <c r="F18" s="37">
        <v>0</v>
      </c>
      <c r="G18" s="38">
        <v>26880</v>
      </c>
      <c r="H18" s="37">
        <v>0</v>
      </c>
      <c r="I18" s="37"/>
      <c r="J18" s="37"/>
      <c r="L18" s="37"/>
      <c r="M18" s="37"/>
      <c r="N18" s="38">
        <f>SUM(C18:M18)</f>
        <v>27069</v>
      </c>
      <c r="O18" s="14"/>
      <c r="P18" s="14"/>
      <c r="Q18" s="14"/>
      <c r="R18" s="14"/>
      <c r="S18" s="14"/>
      <c r="T18" s="14"/>
    </row>
    <row r="19" spans="1:20" ht="15">
      <c r="A19" s="2" t="s">
        <v>12</v>
      </c>
      <c r="B19" s="37">
        <v>0</v>
      </c>
      <c r="C19" s="37">
        <v>0</v>
      </c>
      <c r="D19" s="37">
        <v>0</v>
      </c>
      <c r="E19" s="37">
        <v>0</v>
      </c>
      <c r="F19" s="37">
        <v>0</v>
      </c>
      <c r="G19" s="37">
        <v>0</v>
      </c>
      <c r="H19" s="37">
        <v>0</v>
      </c>
      <c r="I19" s="37"/>
      <c r="J19" s="37"/>
      <c r="K19" s="37"/>
      <c r="L19" s="37"/>
      <c r="M19" s="37"/>
      <c r="N19" s="37">
        <v>0</v>
      </c>
      <c r="O19" s="14"/>
      <c r="P19" s="14"/>
      <c r="Q19" s="14"/>
      <c r="R19" s="14"/>
      <c r="S19" s="14"/>
      <c r="T19" s="14"/>
    </row>
    <row r="20" spans="1:20" ht="15">
      <c r="A20" s="2" t="s">
        <v>13</v>
      </c>
      <c r="B20" s="37">
        <v>0</v>
      </c>
      <c r="C20" s="37">
        <v>0</v>
      </c>
      <c r="D20" s="37">
        <v>0</v>
      </c>
      <c r="E20" s="37">
        <v>0</v>
      </c>
      <c r="F20" s="37">
        <v>0</v>
      </c>
      <c r="G20" s="37">
        <v>0</v>
      </c>
      <c r="H20" s="37">
        <v>0</v>
      </c>
      <c r="I20" s="37"/>
      <c r="J20" s="37"/>
      <c r="K20" s="37"/>
      <c r="L20" s="37"/>
      <c r="M20" s="37"/>
      <c r="N20" s="37">
        <v>0</v>
      </c>
      <c r="O20" s="14"/>
      <c r="P20" s="14"/>
      <c r="Q20" s="14"/>
      <c r="R20" s="14"/>
      <c r="S20" s="14"/>
      <c r="T20" s="14"/>
    </row>
    <row r="21" spans="1:20" ht="15">
      <c r="A21" s="2" t="s">
        <v>14</v>
      </c>
      <c r="B21" s="38">
        <v>0</v>
      </c>
      <c r="C21" s="37">
        <v>0</v>
      </c>
      <c r="D21" s="37">
        <v>0</v>
      </c>
      <c r="E21" s="37">
        <v>0</v>
      </c>
      <c r="F21" s="37">
        <v>0</v>
      </c>
      <c r="G21" s="37">
        <v>0</v>
      </c>
      <c r="H21" s="37">
        <v>0</v>
      </c>
      <c r="I21" s="37"/>
      <c r="J21" s="37"/>
      <c r="K21" s="37"/>
      <c r="L21" s="37"/>
      <c r="M21" s="37"/>
      <c r="N21" s="37">
        <v>0</v>
      </c>
      <c r="O21" s="14"/>
      <c r="P21" s="14"/>
      <c r="Q21" s="14"/>
      <c r="R21" s="14"/>
      <c r="S21" s="14"/>
      <c r="T21" s="14"/>
    </row>
    <row r="22" spans="1:20" ht="15">
      <c r="A22" s="2" t="s">
        <v>15</v>
      </c>
      <c r="B22" s="37">
        <v>0</v>
      </c>
      <c r="C22" s="37">
        <v>0</v>
      </c>
      <c r="D22" s="37">
        <v>0</v>
      </c>
      <c r="E22" s="37">
        <v>0</v>
      </c>
      <c r="F22" s="37">
        <v>0</v>
      </c>
      <c r="G22" s="37">
        <v>0</v>
      </c>
      <c r="H22" s="37">
        <v>0</v>
      </c>
      <c r="I22" s="37"/>
      <c r="J22" s="37"/>
      <c r="K22" s="37"/>
      <c r="L22" s="37"/>
      <c r="M22" s="37"/>
      <c r="N22" s="37">
        <v>0</v>
      </c>
      <c r="O22" s="14"/>
      <c r="P22" s="14"/>
      <c r="Q22" s="14"/>
      <c r="R22" s="14"/>
      <c r="S22" s="14"/>
      <c r="T22" s="14"/>
    </row>
    <row r="23" spans="1:20" ht="15">
      <c r="A23" s="2" t="s">
        <v>7</v>
      </c>
      <c r="B23" s="38">
        <f>SUM(B17:B22)</f>
        <v>137777</v>
      </c>
      <c r="C23" s="38">
        <f>SUM(C17:C22)</f>
        <v>1182</v>
      </c>
      <c r="D23" s="37">
        <f t="shared" ref="D23:N23" si="0">SUM(D17:D22)</f>
        <v>0</v>
      </c>
      <c r="E23" s="37">
        <f t="shared" si="0"/>
        <v>0</v>
      </c>
      <c r="F23" s="37">
        <f t="shared" si="0"/>
        <v>0</v>
      </c>
      <c r="G23" s="38">
        <f t="shared" si="0"/>
        <v>62639</v>
      </c>
      <c r="H23" s="37">
        <f t="shared" si="0"/>
        <v>0</v>
      </c>
      <c r="I23" s="37">
        <f t="shared" si="0"/>
        <v>0</v>
      </c>
      <c r="J23" s="37">
        <f t="shared" si="0"/>
        <v>0</v>
      </c>
      <c r="K23" s="38">
        <f t="shared" si="0"/>
        <v>125659</v>
      </c>
      <c r="L23" s="37">
        <f t="shared" si="0"/>
        <v>0</v>
      </c>
      <c r="M23" s="37">
        <f t="shared" si="0"/>
        <v>0</v>
      </c>
      <c r="N23" s="38">
        <f t="shared" si="0"/>
        <v>189480</v>
      </c>
      <c r="O23" s="14">
        <f>C23*0.27+K23*0.3395*0.36</f>
        <v>15677.182980000001</v>
      </c>
      <c r="P23">
        <v>18147</v>
      </c>
      <c r="Q23" s="14"/>
      <c r="R23" s="14"/>
      <c r="S23" s="14"/>
      <c r="T23" s="14"/>
    </row>
    <row r="24" spans="1:20" ht="15">
      <c r="O24" s="14"/>
      <c r="P24" s="14"/>
      <c r="Q24" s="14"/>
      <c r="R24" s="14"/>
      <c r="S24" s="14"/>
      <c r="T24" s="14"/>
    </row>
    <row r="25" spans="1:20" ht="15">
      <c r="O25" s="14"/>
      <c r="P25" s="14"/>
      <c r="Q25" s="14"/>
      <c r="R25" s="14"/>
      <c r="S25" s="14"/>
      <c r="T25" s="14"/>
    </row>
    <row r="26" spans="1:20" ht="15">
      <c r="O26" s="14"/>
      <c r="P26" s="14"/>
      <c r="Q26" s="14"/>
      <c r="R26" s="14"/>
      <c r="S26" s="14"/>
      <c r="T26" s="14"/>
    </row>
    <row r="27" spans="1:20" ht="18">
      <c r="A27" s="1" t="s">
        <v>16</v>
      </c>
      <c r="B27" s="1"/>
      <c r="C27" s="1"/>
      <c r="D27" s="1"/>
      <c r="E27" s="1"/>
      <c r="F27" s="1"/>
      <c r="G27" s="1"/>
      <c r="O27" s="14"/>
      <c r="P27" s="14"/>
      <c r="Q27" s="14"/>
      <c r="R27" s="14"/>
      <c r="S27" s="14"/>
      <c r="T27" s="14"/>
    </row>
    <row r="28" spans="1:20" ht="15">
      <c r="N28" s="37">
        <f>N32-M32-F32-C32-B32</f>
        <v>109981</v>
      </c>
      <c r="O28" s="14"/>
      <c r="P28" s="14"/>
      <c r="Q28" s="14"/>
      <c r="R28" s="14" t="s">
        <v>63</v>
      </c>
      <c r="S28" s="9">
        <f>N42/1000</f>
        <v>722.02628000000004</v>
      </c>
      <c r="T28" s="14"/>
    </row>
    <row r="29" spans="1:20" ht="15">
      <c r="B29" t="s">
        <v>17</v>
      </c>
      <c r="C29" s="8" t="s">
        <v>43</v>
      </c>
      <c r="D29" s="8" t="s">
        <v>44</v>
      </c>
      <c r="E29" s="8" t="s">
        <v>40</v>
      </c>
      <c r="F29" t="s">
        <v>53</v>
      </c>
      <c r="G29" s="8" t="s">
        <v>46</v>
      </c>
      <c r="H29" s="8" t="s">
        <v>47</v>
      </c>
      <c r="I29" s="8" t="s">
        <v>54</v>
      </c>
      <c r="J29" s="8" t="s">
        <v>49</v>
      </c>
      <c r="K29" s="8" t="s">
        <v>50</v>
      </c>
      <c r="L29" s="8" t="s">
        <v>51</v>
      </c>
      <c r="M29" s="8" t="s">
        <v>52</v>
      </c>
      <c r="N29" t="s">
        <v>18</v>
      </c>
      <c r="O29" s="14"/>
      <c r="P29" s="14"/>
      <c r="Q29" s="14"/>
      <c r="R29" s="14"/>
      <c r="S29" s="14"/>
      <c r="T29" s="14"/>
    </row>
    <row r="30" spans="1:20" ht="15">
      <c r="O30" s="14"/>
      <c r="P30" s="14"/>
      <c r="Q30" s="14"/>
      <c r="R30" s="14"/>
      <c r="S30" s="14" t="s">
        <v>64</v>
      </c>
      <c r="T30" s="14" t="s">
        <v>65</v>
      </c>
    </row>
    <row r="31" spans="1:20" ht="15">
      <c r="A31" s="2" t="s">
        <v>19</v>
      </c>
      <c r="B31" s="37">
        <v>0</v>
      </c>
      <c r="C31" s="37">
        <v>7606</v>
      </c>
      <c r="D31" s="37">
        <v>0</v>
      </c>
      <c r="E31" s="37">
        <v>0</v>
      </c>
      <c r="F31" s="37">
        <v>800</v>
      </c>
      <c r="G31" s="37">
        <v>0</v>
      </c>
      <c r="H31" s="37">
        <v>0</v>
      </c>
      <c r="I31" s="37"/>
      <c r="J31" s="37"/>
      <c r="K31" s="37"/>
      <c r="M31" s="37">
        <v>11438</v>
      </c>
      <c r="N31" s="37">
        <f>SUM(B31:M31)</f>
        <v>19844</v>
      </c>
      <c r="O31" s="10">
        <f>N31/N$39</f>
        <v>3.0291651020152709E-2</v>
      </c>
      <c r="P31" s="15" t="s">
        <v>66</v>
      </c>
      <c r="Q31" s="14"/>
      <c r="R31" s="14" t="s">
        <v>52</v>
      </c>
      <c r="S31" s="11">
        <f>M46/1000</f>
        <v>0</v>
      </c>
      <c r="T31" s="12">
        <f>M43</f>
        <v>0.27422309337549317</v>
      </c>
    </row>
    <row r="32" spans="1:20" ht="15">
      <c r="A32" s="2" t="s">
        <v>20</v>
      </c>
      <c r="B32" s="37">
        <v>5706</v>
      </c>
      <c r="C32" s="37">
        <v>15145</v>
      </c>
      <c r="D32" s="37">
        <v>0</v>
      </c>
      <c r="E32" s="38">
        <v>1000</v>
      </c>
      <c r="F32" s="37">
        <v>736</v>
      </c>
      <c r="G32" s="38">
        <v>108981</v>
      </c>
      <c r="H32" s="37">
        <v>0</v>
      </c>
      <c r="I32" s="37"/>
      <c r="J32" s="37"/>
      <c r="K32" s="37"/>
      <c r="M32" s="37">
        <v>55341</v>
      </c>
      <c r="N32" s="37">
        <f t="shared" ref="N32:N38" si="1">SUM(B32:M32)</f>
        <v>186909</v>
      </c>
      <c r="O32" s="10">
        <f t="shared" ref="O32:O35" si="2">N32/N$39</f>
        <v>0.28531456362254198</v>
      </c>
      <c r="P32" s="15" t="s">
        <v>67</v>
      </c>
      <c r="Q32" s="14"/>
      <c r="R32" s="14" t="s">
        <v>46</v>
      </c>
      <c r="S32" s="11">
        <f>G42/1000</f>
        <v>209.976</v>
      </c>
      <c r="T32" s="13">
        <f>G43</f>
        <v>0.29081489942443645</v>
      </c>
    </row>
    <row r="33" spans="1:20" ht="15">
      <c r="A33" s="2" t="s">
        <v>21</v>
      </c>
      <c r="B33" s="37">
        <v>32400</v>
      </c>
      <c r="C33" s="37">
        <v>146</v>
      </c>
      <c r="D33" s="37">
        <v>0</v>
      </c>
      <c r="E33" s="37">
        <v>0</v>
      </c>
      <c r="F33" s="37">
        <v>0</v>
      </c>
      <c r="G33" s="37">
        <v>0</v>
      </c>
      <c r="H33" s="37">
        <v>0</v>
      </c>
      <c r="I33" s="37"/>
      <c r="J33" s="37"/>
      <c r="K33" s="37"/>
      <c r="M33" s="37">
        <v>31796</v>
      </c>
      <c r="N33" s="37">
        <f t="shared" si="1"/>
        <v>64342</v>
      </c>
      <c r="O33" s="10">
        <f t="shared" si="2"/>
        <v>9.8217365951353844E-2</v>
      </c>
      <c r="P33" s="15" t="s">
        <v>68</v>
      </c>
      <c r="Q33" s="14"/>
      <c r="R33" s="14" t="s">
        <v>50</v>
      </c>
      <c r="S33" s="11">
        <f>K42/1000</f>
        <v>125.65900000000001</v>
      </c>
      <c r="T33" s="12">
        <f>K43</f>
        <v>0.1740366015486306</v>
      </c>
    </row>
    <row r="34" spans="1:20" ht="15">
      <c r="A34" s="2" t="s">
        <v>22</v>
      </c>
      <c r="B34" s="37">
        <v>0</v>
      </c>
      <c r="C34" s="37">
        <v>146208</v>
      </c>
      <c r="D34" s="37">
        <v>0</v>
      </c>
      <c r="E34" s="37">
        <v>0</v>
      </c>
      <c r="F34" s="37">
        <v>13639</v>
      </c>
      <c r="G34" s="37">
        <v>0</v>
      </c>
      <c r="H34" s="37">
        <v>0</v>
      </c>
      <c r="I34" s="37"/>
      <c r="J34" s="37"/>
      <c r="K34" s="37"/>
      <c r="M34" s="37">
        <v>366</v>
      </c>
      <c r="N34" s="37">
        <f t="shared" si="1"/>
        <v>160213</v>
      </c>
      <c r="O34" s="10">
        <f t="shared" si="2"/>
        <v>0.24456340883348751</v>
      </c>
      <c r="P34" s="15" t="s">
        <v>69</v>
      </c>
      <c r="Q34" s="14"/>
      <c r="R34" s="14" t="s">
        <v>53</v>
      </c>
      <c r="S34" s="11">
        <f>F42/1000</f>
        <v>15.175000000000001</v>
      </c>
      <c r="T34" s="12">
        <f>F43</f>
        <v>2.1017240535898499E-2</v>
      </c>
    </row>
    <row r="35" spans="1:20" ht="15">
      <c r="A35" s="2" t="s">
        <v>23</v>
      </c>
      <c r="B35" s="37">
        <v>17047</v>
      </c>
      <c r="C35" s="37">
        <v>1440</v>
      </c>
      <c r="D35" s="37">
        <v>0</v>
      </c>
      <c r="E35" s="37">
        <v>0</v>
      </c>
      <c r="F35" s="37">
        <v>0</v>
      </c>
      <c r="G35" s="37">
        <v>0</v>
      </c>
      <c r="H35" s="37">
        <v>0</v>
      </c>
      <c r="I35" s="37"/>
      <c r="J35" s="37"/>
      <c r="K35" s="37"/>
      <c r="M35" s="37">
        <v>39967</v>
      </c>
      <c r="N35" s="37">
        <f t="shared" si="1"/>
        <v>58454</v>
      </c>
      <c r="O35" s="10">
        <f t="shared" si="2"/>
        <v>8.9229397738964253E-2</v>
      </c>
      <c r="P35" s="15" t="s">
        <v>70</v>
      </c>
      <c r="Q35" s="15"/>
      <c r="R35" s="14" t="s">
        <v>40</v>
      </c>
      <c r="S35" s="9">
        <f>E42/1000</f>
        <v>1</v>
      </c>
      <c r="T35" s="12">
        <f>E43</f>
        <v>1.3849911391036903E-3</v>
      </c>
    </row>
    <row r="36" spans="1:20" ht="15">
      <c r="A36" s="2" t="s">
        <v>24</v>
      </c>
      <c r="B36" s="37">
        <v>26387</v>
      </c>
      <c r="C36" s="37">
        <v>482</v>
      </c>
      <c r="D36" s="37">
        <v>0</v>
      </c>
      <c r="E36" s="37">
        <v>0</v>
      </c>
      <c r="F36" s="37">
        <v>0</v>
      </c>
      <c r="G36" s="37">
        <v>38356</v>
      </c>
      <c r="H36" s="37">
        <v>0</v>
      </c>
      <c r="I36" s="37"/>
      <c r="J36" s="37"/>
      <c r="K36" s="37"/>
      <c r="M36" s="37">
        <v>48489</v>
      </c>
      <c r="N36" s="37">
        <f t="shared" si="1"/>
        <v>113714</v>
      </c>
      <c r="O36" s="15"/>
      <c r="P36" s="15"/>
      <c r="Q36" s="14"/>
      <c r="R36" s="14" t="s">
        <v>71</v>
      </c>
      <c r="S36" s="11">
        <f>C42/1000</f>
        <v>172.22</v>
      </c>
      <c r="T36" s="13">
        <f>C43</f>
        <v>0.23852317397643752</v>
      </c>
    </row>
    <row r="37" spans="1:20" ht="15">
      <c r="A37" s="2" t="s">
        <v>25</v>
      </c>
      <c r="B37" s="37">
        <v>42042</v>
      </c>
      <c r="C37" s="37">
        <v>11</v>
      </c>
      <c r="D37" s="37">
        <v>0</v>
      </c>
      <c r="E37" s="37">
        <v>0</v>
      </c>
      <c r="F37" s="37">
        <v>0</v>
      </c>
      <c r="G37" s="37">
        <v>0</v>
      </c>
      <c r="H37" s="37">
        <v>0</v>
      </c>
      <c r="I37" s="37"/>
      <c r="J37" s="37"/>
      <c r="K37" s="37"/>
      <c r="M37" s="37">
        <v>8865</v>
      </c>
      <c r="N37" s="37">
        <f t="shared" si="1"/>
        <v>50918</v>
      </c>
      <c r="O37" s="15"/>
      <c r="P37" s="15"/>
      <c r="Q37" s="14"/>
      <c r="R37" s="14" t="s">
        <v>72</v>
      </c>
      <c r="S37" s="11">
        <f>I42/1000</f>
        <v>0</v>
      </c>
      <c r="T37" s="12">
        <f>I43</f>
        <v>0</v>
      </c>
    </row>
    <row r="38" spans="1:20" ht="15">
      <c r="A38" s="2" t="s">
        <v>26</v>
      </c>
      <c r="B38" s="37">
        <v>0</v>
      </c>
      <c r="C38" s="37">
        <v>0</v>
      </c>
      <c r="D38" s="37">
        <v>0</v>
      </c>
      <c r="E38" s="37">
        <v>0</v>
      </c>
      <c r="F38" s="37">
        <v>0</v>
      </c>
      <c r="G38" s="37">
        <v>0</v>
      </c>
      <c r="H38" s="37">
        <v>0</v>
      </c>
      <c r="I38" s="37"/>
      <c r="J38" s="37"/>
      <c r="K38" s="37"/>
      <c r="M38" s="37">
        <v>704</v>
      </c>
      <c r="N38" s="37">
        <f t="shared" si="1"/>
        <v>704</v>
      </c>
      <c r="O38" s="15">
        <f>SUM(O31:O37)</f>
        <v>0.74761638716650025</v>
      </c>
      <c r="P38" s="15"/>
      <c r="Q38" s="14"/>
      <c r="R38" s="14" t="s">
        <v>47</v>
      </c>
      <c r="S38" s="11">
        <f>H42/1000</f>
        <v>0</v>
      </c>
      <c r="T38" s="12">
        <f>H43</f>
        <v>0</v>
      </c>
    </row>
    <row r="39" spans="1:20" ht="15">
      <c r="A39" s="2" t="s">
        <v>7</v>
      </c>
      <c r="B39" s="37">
        <f>SUM(B31:B38)</f>
        <v>123582</v>
      </c>
      <c r="C39" s="37">
        <f t="shared" ref="C39:N39" si="3">SUM(C31:C38)</f>
        <v>171038</v>
      </c>
      <c r="D39" s="37">
        <f t="shared" si="3"/>
        <v>0</v>
      </c>
      <c r="E39" s="37">
        <f t="shared" si="3"/>
        <v>1000</v>
      </c>
      <c r="F39" s="37">
        <f t="shared" si="3"/>
        <v>15175</v>
      </c>
      <c r="G39" s="37">
        <f t="shared" si="3"/>
        <v>147337</v>
      </c>
      <c r="H39" s="37">
        <f t="shared" si="3"/>
        <v>0</v>
      </c>
      <c r="I39" s="37">
        <f t="shared" si="3"/>
        <v>0</v>
      </c>
      <c r="J39" s="37">
        <f t="shared" si="3"/>
        <v>0</v>
      </c>
      <c r="K39" s="37">
        <f t="shared" si="3"/>
        <v>0</v>
      </c>
      <c r="L39" s="37">
        <f t="shared" si="3"/>
        <v>0</v>
      </c>
      <c r="M39" s="37">
        <f t="shared" si="3"/>
        <v>196966</v>
      </c>
      <c r="N39" s="37">
        <f t="shared" si="3"/>
        <v>655098</v>
      </c>
      <c r="O39" s="14"/>
      <c r="P39" s="14"/>
      <c r="Q39" s="14"/>
      <c r="R39" s="14"/>
      <c r="S39" s="11">
        <f>SUM(S31:S38)</f>
        <v>524.03</v>
      </c>
      <c r="T39" s="12">
        <f>SUM(T31:T38)</f>
        <v>0.99999999999999989</v>
      </c>
    </row>
    <row r="41" spans="1:20" ht="15">
      <c r="A41" s="16" t="s">
        <v>73</v>
      </c>
      <c r="B41" s="17">
        <f>B38+B37+B36</f>
        <v>68429</v>
      </c>
      <c r="C41" s="17">
        <f t="shared" ref="C41:N41" si="4">C38+C37+C36</f>
        <v>493</v>
      </c>
      <c r="D41" s="17">
        <f t="shared" si="4"/>
        <v>0</v>
      </c>
      <c r="E41" s="17">
        <f t="shared" si="4"/>
        <v>0</v>
      </c>
      <c r="F41" s="17">
        <f t="shared" si="4"/>
        <v>0</v>
      </c>
      <c r="G41" s="17">
        <f t="shared" si="4"/>
        <v>38356</v>
      </c>
      <c r="H41" s="17">
        <f t="shared" si="4"/>
        <v>0</v>
      </c>
      <c r="I41" s="17">
        <f t="shared" si="4"/>
        <v>0</v>
      </c>
      <c r="J41" s="17">
        <f t="shared" si="4"/>
        <v>0</v>
      </c>
      <c r="K41" s="17">
        <f t="shared" si="4"/>
        <v>0</v>
      </c>
      <c r="L41" s="17">
        <f t="shared" si="4"/>
        <v>0</v>
      </c>
      <c r="M41" s="17">
        <f t="shared" si="4"/>
        <v>58058</v>
      </c>
      <c r="N41" s="17">
        <f t="shared" si="4"/>
        <v>165336</v>
      </c>
      <c r="O41" s="10">
        <f>N41/N$39</f>
        <v>0.25238361283349969</v>
      </c>
      <c r="P41" s="10" t="s">
        <v>74</v>
      </c>
      <c r="Q41"/>
      <c r="R41"/>
      <c r="S41"/>
      <c r="T41"/>
    </row>
    <row r="42" spans="1:20" ht="15">
      <c r="A42" s="18" t="s">
        <v>75</v>
      </c>
      <c r="B42" s="17"/>
      <c r="C42" s="19">
        <f>C39+C23</f>
        <v>172220</v>
      </c>
      <c r="D42" s="19">
        <f t="shared" ref="D42:L42" si="5">D39+D23</f>
        <v>0</v>
      </c>
      <c r="E42" s="19">
        <f t="shared" si="5"/>
        <v>1000</v>
      </c>
      <c r="F42" s="19">
        <f t="shared" si="5"/>
        <v>15175</v>
      </c>
      <c r="G42" s="19">
        <f t="shared" si="5"/>
        <v>209976</v>
      </c>
      <c r="H42" s="19">
        <f t="shared" si="5"/>
        <v>0</v>
      </c>
      <c r="I42" s="19">
        <f t="shared" si="5"/>
        <v>0</v>
      </c>
      <c r="J42" s="19">
        <f t="shared" si="5"/>
        <v>0</v>
      </c>
      <c r="K42" s="19">
        <f t="shared" si="5"/>
        <v>125659</v>
      </c>
      <c r="L42" s="19">
        <f t="shared" si="5"/>
        <v>0</v>
      </c>
      <c r="M42" s="19">
        <f>M39+M23-B6+M45</f>
        <v>197996.28</v>
      </c>
      <c r="N42" s="20">
        <f>SUM(C42:M42)</f>
        <v>722026.28</v>
      </c>
      <c r="O42"/>
      <c r="P42"/>
      <c r="Q42"/>
      <c r="R42"/>
      <c r="S42" t="s">
        <v>64</v>
      </c>
      <c r="T42" t="s">
        <v>65</v>
      </c>
    </row>
    <row r="43" spans="1:20" ht="15">
      <c r="A43" s="18" t="s">
        <v>76</v>
      </c>
      <c r="B43" s="17"/>
      <c r="C43" s="10">
        <f t="shared" ref="C43:M43" si="6">C42/$N42</f>
        <v>0.23852317397643752</v>
      </c>
      <c r="D43" s="10">
        <f t="shared" si="6"/>
        <v>0</v>
      </c>
      <c r="E43" s="10">
        <f t="shared" si="6"/>
        <v>1.3849911391036903E-3</v>
      </c>
      <c r="F43" s="10">
        <f t="shared" si="6"/>
        <v>2.1017240535898499E-2</v>
      </c>
      <c r="G43" s="10">
        <f t="shared" si="6"/>
        <v>0.29081489942443645</v>
      </c>
      <c r="H43" s="10">
        <f t="shared" si="6"/>
        <v>0</v>
      </c>
      <c r="I43" s="10">
        <f t="shared" si="6"/>
        <v>0</v>
      </c>
      <c r="J43" s="10">
        <f t="shared" si="6"/>
        <v>0</v>
      </c>
      <c r="K43" s="10">
        <f t="shared" si="6"/>
        <v>0.1740366015486306</v>
      </c>
      <c r="L43" s="10">
        <f t="shared" si="6"/>
        <v>0</v>
      </c>
      <c r="M43" s="10">
        <f t="shared" si="6"/>
        <v>0.27422309337549317</v>
      </c>
      <c r="N43" s="10">
        <f>SUM(C43:M43)</f>
        <v>1</v>
      </c>
      <c r="O43"/>
      <c r="P43"/>
      <c r="Q43"/>
      <c r="R43" t="s">
        <v>27</v>
      </c>
      <c r="S43" s="21">
        <f>N45/1000</f>
        <v>29.952279999999998</v>
      </c>
      <c r="T43"/>
    </row>
    <row r="44" spans="1:20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/>
      <c r="P44"/>
      <c r="Q44"/>
      <c r="R44" t="s">
        <v>77</v>
      </c>
      <c r="S44" s="22">
        <f>N41/1000</f>
        <v>165.33600000000001</v>
      </c>
      <c r="T44" s="12">
        <f>O41</f>
        <v>0.25238361283349969</v>
      </c>
    </row>
    <row r="45" spans="1:20" ht="15">
      <c r="A45" s="8" t="s">
        <v>78</v>
      </c>
      <c r="B45" s="8">
        <f>B23-B39</f>
        <v>14195</v>
      </c>
      <c r="C45" s="8"/>
      <c r="D45" s="8"/>
      <c r="E45" s="8"/>
      <c r="F45" s="8"/>
      <c r="G45" s="8"/>
      <c r="H45" s="8"/>
      <c r="I45" s="8"/>
      <c r="J45" s="8"/>
      <c r="K45" s="8"/>
      <c r="L45" s="8"/>
      <c r="M45" s="23">
        <f>M39*0.08</f>
        <v>15757.28</v>
      </c>
      <c r="N45" s="20">
        <f>B45+M45</f>
        <v>29952.28</v>
      </c>
      <c r="O45"/>
      <c r="P45"/>
      <c r="Q45"/>
      <c r="R45" t="s">
        <v>79</v>
      </c>
      <c r="S45" s="22">
        <f>N35/1000</f>
        <v>58.454000000000001</v>
      </c>
      <c r="T45" s="12">
        <f>O35</f>
        <v>8.9229397738964253E-2</v>
      </c>
    </row>
    <row r="46" spans="1:20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73"/>
      <c r="N46" s="8"/>
      <c r="O46"/>
      <c r="P46"/>
      <c r="Q46"/>
      <c r="R46" t="s">
        <v>80</v>
      </c>
      <c r="S46" s="22">
        <f>N33/1000</f>
        <v>64.341999999999999</v>
      </c>
      <c r="T46" s="12">
        <f>O33</f>
        <v>9.8217365951353844E-2</v>
      </c>
    </row>
    <row r="47" spans="1:20">
      <c r="A47" s="8"/>
      <c r="B47" s="8"/>
      <c r="C47" s="24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/>
      <c r="P47"/>
      <c r="Q47"/>
      <c r="R47" t="s">
        <v>66</v>
      </c>
      <c r="S47" s="22">
        <f>N31/1000</f>
        <v>19.844000000000001</v>
      </c>
      <c r="T47" s="12">
        <f>O31</f>
        <v>3.0291651020152709E-2</v>
      </c>
    </row>
    <row r="48" spans="1:20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/>
      <c r="P48"/>
      <c r="Q48"/>
      <c r="R48" t="s">
        <v>81</v>
      </c>
      <c r="S48" s="22">
        <f>N32/1000</f>
        <v>186.90899999999999</v>
      </c>
      <c r="T48" s="13">
        <f>O32</f>
        <v>0.28531456362254198</v>
      </c>
    </row>
    <row r="49" spans="1:20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/>
      <c r="P49"/>
      <c r="Q49"/>
      <c r="R49" t="s">
        <v>82</v>
      </c>
      <c r="S49" s="22">
        <f>N34/1000</f>
        <v>160.21299999999999</v>
      </c>
      <c r="T49" s="12">
        <f>O34</f>
        <v>0.24456340883348751</v>
      </c>
    </row>
    <row r="50" spans="1:20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/>
      <c r="P50"/>
      <c r="Q50"/>
      <c r="R50" t="s">
        <v>83</v>
      </c>
      <c r="S50" s="22">
        <f>SUM(S44:S49)</f>
        <v>655.09799999999996</v>
      </c>
      <c r="T50" s="12">
        <f>SUM(T44:T49)</f>
        <v>0.99999999999999989</v>
      </c>
    </row>
    <row r="51" spans="1:20">
      <c r="A51"/>
      <c r="B51"/>
      <c r="C51" s="8"/>
      <c r="D51" s="8"/>
      <c r="E51" s="8"/>
      <c r="F51" s="8"/>
      <c r="G51" s="8"/>
      <c r="H51" s="8"/>
      <c r="I51" s="8"/>
      <c r="J51" s="8"/>
      <c r="K51" s="8"/>
      <c r="L51"/>
      <c r="M51"/>
      <c r="N51"/>
      <c r="O51"/>
      <c r="P51"/>
      <c r="Q51"/>
      <c r="R51"/>
      <c r="S51"/>
      <c r="T51"/>
    </row>
    <row r="52" spans="1:20">
      <c r="A52"/>
      <c r="B52"/>
      <c r="C52" s="8"/>
      <c r="D52" s="8"/>
      <c r="E52" s="8"/>
      <c r="F52" s="8"/>
      <c r="G52" s="8"/>
      <c r="H52" s="8"/>
      <c r="I52" s="8"/>
      <c r="J52" s="8"/>
      <c r="K52" s="8"/>
      <c r="L52"/>
      <c r="M52"/>
      <c r="N52"/>
      <c r="O52"/>
      <c r="P52"/>
      <c r="Q52"/>
      <c r="R52"/>
      <c r="S52"/>
      <c r="T52"/>
    </row>
    <row r="53" spans="1:20">
      <c r="A53"/>
      <c r="B53"/>
      <c r="C53" s="8"/>
      <c r="D53" s="8"/>
      <c r="E53" s="8"/>
      <c r="F53" s="8"/>
      <c r="G53" s="8"/>
      <c r="H53" s="8"/>
      <c r="I53" s="8"/>
      <c r="J53" s="8"/>
      <c r="K53" s="8"/>
      <c r="L53"/>
      <c r="M53"/>
      <c r="N53"/>
      <c r="O53"/>
      <c r="P53"/>
      <c r="Q53"/>
      <c r="R53"/>
      <c r="S53" s="5"/>
      <c r="T53" s="25"/>
    </row>
    <row r="54" spans="1:20" ht="15">
      <c r="A54"/>
      <c r="B54"/>
      <c r="C54" s="26"/>
      <c r="D54" s="26"/>
      <c r="E54" s="26"/>
      <c r="F54" s="26"/>
      <c r="G54" s="26"/>
      <c r="H54" s="26"/>
      <c r="I54" s="26"/>
      <c r="J54" s="26"/>
      <c r="K54" s="26"/>
      <c r="L54" s="8"/>
      <c r="M54" s="27"/>
      <c r="N54"/>
      <c r="O54" s="8"/>
      <c r="P54" s="12"/>
      <c r="Q54"/>
      <c r="R54"/>
      <c r="S54" s="8"/>
      <c r="T54" s="28"/>
    </row>
    <row r="55" spans="1:20" ht="15">
      <c r="A55"/>
      <c r="B55"/>
      <c r="C55" s="26"/>
      <c r="D55" s="26"/>
      <c r="E55" s="26"/>
      <c r="F55" s="26"/>
      <c r="G55" s="26"/>
      <c r="H55" s="26"/>
      <c r="I55" s="26"/>
      <c r="J55" s="26"/>
      <c r="K55" s="26"/>
      <c r="L55" s="8"/>
      <c r="M55" s="27"/>
      <c r="N55"/>
      <c r="O55" s="8"/>
      <c r="P55" s="12"/>
      <c r="Q55"/>
      <c r="R55"/>
      <c r="S55" s="8"/>
      <c r="T55" s="28"/>
    </row>
    <row r="56" spans="1:20" ht="15">
      <c r="A56"/>
      <c r="B56"/>
      <c r="C56" s="26"/>
      <c r="D56" s="26"/>
      <c r="E56" s="26"/>
      <c r="F56" s="26"/>
      <c r="G56" s="26"/>
      <c r="H56" s="26"/>
      <c r="I56" s="26"/>
      <c r="J56" s="26"/>
      <c r="K56" s="26"/>
      <c r="L56" s="8"/>
      <c r="M56" s="27"/>
      <c r="N56"/>
      <c r="O56" s="8"/>
      <c r="P56" s="12"/>
      <c r="Q56"/>
      <c r="R56"/>
      <c r="S56" s="8"/>
      <c r="T56" s="28"/>
    </row>
    <row r="57" spans="1:20" ht="15">
      <c r="A57"/>
      <c r="B57"/>
      <c r="C57" s="26"/>
      <c r="D57" s="26"/>
      <c r="E57" s="26"/>
      <c r="F57" s="26"/>
      <c r="G57" s="26"/>
      <c r="H57" s="26"/>
      <c r="I57" s="26"/>
      <c r="J57" s="26"/>
      <c r="K57" s="26"/>
      <c r="L57" s="8"/>
      <c r="M57" s="27"/>
      <c r="N57"/>
      <c r="O57" s="8"/>
      <c r="P57" s="12"/>
      <c r="Q57"/>
      <c r="R57"/>
      <c r="S57" s="8"/>
      <c r="T57" s="28"/>
    </row>
    <row r="58" spans="1:20" ht="15">
      <c r="A58"/>
      <c r="B58"/>
      <c r="C58" s="26"/>
      <c r="D58" s="26"/>
      <c r="E58" s="26"/>
      <c r="F58" s="26"/>
      <c r="G58" s="26"/>
      <c r="H58" s="26"/>
      <c r="I58" s="26"/>
      <c r="J58" s="26"/>
      <c r="K58" s="26"/>
      <c r="L58" s="8"/>
      <c r="M58" s="27"/>
      <c r="N58"/>
      <c r="O58" s="8"/>
      <c r="P58" s="12"/>
      <c r="Q58"/>
      <c r="R58"/>
      <c r="S58" s="8"/>
      <c r="T58" s="28"/>
    </row>
    <row r="59" spans="1:20" ht="15">
      <c r="A59"/>
      <c r="B59"/>
      <c r="C59" s="26"/>
      <c r="D59" s="26"/>
      <c r="E59" s="26"/>
      <c r="F59" s="26"/>
      <c r="G59" s="26"/>
      <c r="H59" s="26"/>
      <c r="I59" s="26"/>
      <c r="J59" s="26"/>
      <c r="K59" s="26"/>
      <c r="L59" s="8"/>
      <c r="M59" s="27"/>
      <c r="N59"/>
      <c r="O59" s="8"/>
      <c r="P59" s="12"/>
      <c r="Q59"/>
      <c r="R59"/>
      <c r="S59" s="8"/>
      <c r="T59" s="28"/>
    </row>
    <row r="60" spans="1:20" ht="15">
      <c r="A60" s="18"/>
      <c r="B60"/>
      <c r="C60" s="26"/>
      <c r="D60" s="26"/>
      <c r="E60" s="26"/>
      <c r="F60" s="26"/>
      <c r="G60" s="26"/>
      <c r="H60" s="26"/>
      <c r="I60" s="26"/>
      <c r="J60" s="26"/>
      <c r="K60" s="26"/>
      <c r="L60" s="8"/>
      <c r="M60" s="27"/>
      <c r="N60"/>
      <c r="O60" s="8"/>
      <c r="P60" s="12"/>
      <c r="Q60"/>
      <c r="R60"/>
      <c r="S60" s="8"/>
      <c r="T60" s="28"/>
    </row>
    <row r="61" spans="1:20" ht="15">
      <c r="A61"/>
      <c r="B61"/>
      <c r="C61"/>
      <c r="D61"/>
      <c r="E61"/>
      <c r="F61"/>
      <c r="G61"/>
      <c r="H61"/>
      <c r="I61"/>
      <c r="J61"/>
      <c r="K61"/>
      <c r="L61" s="8"/>
      <c r="M61" s="27"/>
      <c r="N61"/>
      <c r="O61" s="8"/>
      <c r="P61" s="12"/>
      <c r="Q61"/>
      <c r="R61"/>
      <c r="S61" s="29"/>
      <c r="T61" s="30"/>
    </row>
    <row r="62" spans="1:20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 s="8"/>
    </row>
    <row r="63" spans="1:20">
      <c r="A63"/>
      <c r="B63" s="5"/>
      <c r="C63" s="5"/>
      <c r="D63" s="5"/>
      <c r="E63" s="5"/>
      <c r="F63" s="5"/>
      <c r="G63" s="5"/>
      <c r="H63" s="5"/>
      <c r="I63" s="5"/>
      <c r="J63"/>
      <c r="K63"/>
      <c r="L63"/>
      <c r="M63"/>
      <c r="N63"/>
      <c r="O63"/>
      <c r="P63"/>
      <c r="Q63"/>
      <c r="R63"/>
      <c r="S63" s="5"/>
      <c r="T63" s="25"/>
    </row>
    <row r="64" spans="1:20" ht="15">
      <c r="A64"/>
      <c r="B64" s="8"/>
      <c r="C64" s="8"/>
      <c r="D64" s="8"/>
      <c r="E64" s="8"/>
      <c r="F64" s="8"/>
      <c r="G64" s="8"/>
      <c r="H64" s="8"/>
      <c r="I64" s="8"/>
      <c r="J64"/>
      <c r="K64"/>
      <c r="L64"/>
      <c r="M64"/>
      <c r="N64"/>
      <c r="O64" s="8"/>
      <c r="P64" s="27"/>
      <c r="Q64"/>
      <c r="R64"/>
      <c r="S64" s="8"/>
      <c r="T64" s="28"/>
    </row>
    <row r="65" spans="1:20" ht="15">
      <c r="A65"/>
      <c r="B65" s="8"/>
      <c r="C65" s="8"/>
      <c r="D65" s="8"/>
      <c r="E65" s="8"/>
      <c r="F65" s="8"/>
      <c r="G65" s="8"/>
      <c r="H65" s="8"/>
      <c r="I65" s="8"/>
      <c r="J65"/>
      <c r="K65"/>
      <c r="L65"/>
      <c r="M65"/>
      <c r="N65"/>
      <c r="O65" s="8"/>
      <c r="P65" s="27"/>
      <c r="Q65"/>
      <c r="R65"/>
      <c r="S65" s="8"/>
      <c r="T65" s="28"/>
    </row>
    <row r="66" spans="1:20" ht="15">
      <c r="A66"/>
      <c r="B66" s="8"/>
      <c r="C66" s="8"/>
      <c r="D66" s="8"/>
      <c r="E66" s="8"/>
      <c r="F66" s="8"/>
      <c r="G66" s="8"/>
      <c r="H66" s="8"/>
      <c r="I66" s="8"/>
      <c r="J66"/>
      <c r="K66"/>
      <c r="L66"/>
      <c r="M66"/>
      <c r="N66"/>
      <c r="O66" s="8"/>
      <c r="P66" s="27"/>
      <c r="Q66"/>
      <c r="R66"/>
      <c r="S66" s="8"/>
      <c r="T66" s="28"/>
    </row>
    <row r="67" spans="1:20" ht="15">
      <c r="A67"/>
      <c r="B67" s="8"/>
      <c r="C67" s="8"/>
      <c r="D67" s="8"/>
      <c r="E67" s="8"/>
      <c r="F67" s="8"/>
      <c r="G67" s="8"/>
      <c r="H67" s="8"/>
      <c r="I67" s="8"/>
      <c r="J67"/>
      <c r="K67"/>
      <c r="L67"/>
      <c r="M67"/>
      <c r="N67"/>
      <c r="O67" s="8"/>
      <c r="P67" s="27"/>
      <c r="Q67"/>
      <c r="R67"/>
      <c r="S67" s="8"/>
      <c r="T67" s="28"/>
    </row>
    <row r="68" spans="1:20" ht="15">
      <c r="A68"/>
      <c r="B68" s="8"/>
      <c r="C68" s="8"/>
      <c r="D68" s="8"/>
      <c r="E68" s="8"/>
      <c r="F68" s="8"/>
      <c r="G68" s="8"/>
      <c r="H68" s="8"/>
      <c r="I68" s="8"/>
      <c r="J68"/>
      <c r="K68"/>
      <c r="L68"/>
      <c r="M68"/>
      <c r="N68"/>
      <c r="O68" s="8"/>
      <c r="P68" s="27"/>
      <c r="Q68"/>
      <c r="R68"/>
      <c r="S68" s="8"/>
      <c r="T68" s="28"/>
    </row>
    <row r="69" spans="1:20" ht="15">
      <c r="A69"/>
      <c r="B69" s="8"/>
      <c r="C69" s="8"/>
      <c r="D69" s="8"/>
      <c r="E69" s="8"/>
      <c r="F69" s="8"/>
      <c r="G69" s="8"/>
      <c r="H69" s="8"/>
      <c r="I69" s="8"/>
      <c r="J69"/>
      <c r="K69"/>
      <c r="L69"/>
      <c r="M69"/>
      <c r="N69"/>
      <c r="O69" s="8"/>
      <c r="P69" s="27"/>
      <c r="Q69"/>
      <c r="R69"/>
      <c r="S69" s="8"/>
      <c r="T69" s="28"/>
    </row>
    <row r="70" spans="1:20" ht="15">
      <c r="A70"/>
      <c r="B70" s="29"/>
      <c r="C70" s="29"/>
      <c r="D70" s="29"/>
      <c r="E70" s="29"/>
      <c r="F70" s="29"/>
      <c r="G70" s="29"/>
      <c r="H70" s="29"/>
      <c r="I70" s="29"/>
      <c r="J70"/>
      <c r="K70"/>
      <c r="L70"/>
      <c r="M70"/>
      <c r="N70"/>
      <c r="O70" s="29"/>
      <c r="P70" s="31"/>
      <c r="Q70"/>
      <c r="R70" s="32"/>
      <c r="S70" s="29"/>
      <c r="T70" s="31"/>
    </row>
  </sheetData>
  <pageMargins left="0.75" right="0.75" top="0.75" bottom="0.5" header="0.5" footer="0.75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70"/>
  <sheetViews>
    <sheetView zoomScale="55" zoomScaleNormal="55" zoomScalePageLayoutView="55" workbookViewId="0">
      <selection activeCell="M46" sqref="M46"/>
    </sheetView>
  </sheetViews>
  <sheetFormatPr baseColWidth="10" defaultColWidth="8.83203125" defaultRowHeight="14" x14ac:dyDescent="0"/>
  <cols>
    <col min="1" max="1" width="15.5" style="2" customWidth="1"/>
    <col min="2" max="2" width="12" style="2" customWidth="1"/>
    <col min="3" max="3" width="13.83203125" style="2" customWidth="1"/>
    <col min="4" max="6" width="8.83203125" style="2"/>
    <col min="7" max="7" width="11.5" style="2" bestFit="1" customWidth="1"/>
    <col min="8" max="12" width="8.83203125" style="2"/>
    <col min="13" max="13" width="10" style="2" bestFit="1" customWidth="1"/>
    <col min="14" max="14" width="25.6640625" style="2" bestFit="1" customWidth="1"/>
    <col min="15" max="18" width="8.83203125" style="2"/>
    <col min="19" max="19" width="15.83203125" style="2" bestFit="1" customWidth="1"/>
    <col min="20" max="16384" width="8.83203125" style="2"/>
  </cols>
  <sheetData>
    <row r="1" spans="1:20" ht="18">
      <c r="A1" s="6" t="s">
        <v>0</v>
      </c>
      <c r="O1" s="14"/>
      <c r="P1" s="14"/>
      <c r="Q1" s="14"/>
      <c r="R1" s="14"/>
      <c r="S1" s="14"/>
      <c r="T1" s="14"/>
    </row>
    <row r="2" spans="1:20" ht="15">
      <c r="A2" s="2" t="s">
        <v>28</v>
      </c>
      <c r="B2" s="2" t="s">
        <v>29</v>
      </c>
      <c r="O2" s="14"/>
      <c r="P2" s="14"/>
      <c r="Q2" s="14"/>
      <c r="R2" s="14"/>
      <c r="S2" s="14"/>
      <c r="T2" s="14"/>
    </row>
    <row r="3" spans="1:20" ht="15">
      <c r="B3" s="8" t="s">
        <v>58</v>
      </c>
      <c r="C3" s="8" t="s">
        <v>43</v>
      </c>
      <c r="D3" s="8" t="s">
        <v>44</v>
      </c>
      <c r="E3" s="8" t="s">
        <v>40</v>
      </c>
      <c r="F3" s="8" t="s">
        <v>54</v>
      </c>
      <c r="G3" s="8" t="s">
        <v>46</v>
      </c>
      <c r="H3" s="8" t="s">
        <v>47</v>
      </c>
      <c r="I3" s="8" t="s">
        <v>48</v>
      </c>
      <c r="J3" s="8" t="s">
        <v>49</v>
      </c>
      <c r="K3" s="8" t="s">
        <v>50</v>
      </c>
      <c r="L3" s="8" t="s">
        <v>51</v>
      </c>
      <c r="M3" s="8" t="s">
        <v>52</v>
      </c>
      <c r="N3" t="s">
        <v>56</v>
      </c>
      <c r="O3" s="14"/>
      <c r="P3" s="14"/>
      <c r="Q3" s="14"/>
      <c r="R3" s="14"/>
      <c r="S3" s="14"/>
      <c r="T3" s="14"/>
    </row>
    <row r="4" spans="1:20" ht="15">
      <c r="A4" s="7">
        <v>2013</v>
      </c>
      <c r="O4" s="14"/>
      <c r="P4" s="14"/>
      <c r="Q4" s="14"/>
      <c r="R4" s="14"/>
      <c r="S4" s="14"/>
      <c r="T4" s="14"/>
    </row>
    <row r="5" spans="1:20" ht="15">
      <c r="A5" s="7" t="s">
        <v>31</v>
      </c>
      <c r="O5" s="14"/>
      <c r="P5" s="14"/>
      <c r="Q5" s="14"/>
      <c r="R5" s="14"/>
      <c r="S5" s="14"/>
      <c r="T5" s="14"/>
    </row>
    <row r="6" spans="1:20" ht="15">
      <c r="A6" s="7" t="s">
        <v>4</v>
      </c>
      <c r="B6" s="2">
        <v>0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N6" s="2">
        <v>0</v>
      </c>
      <c r="O6" s="14"/>
      <c r="P6" s="14"/>
      <c r="Q6" s="14"/>
      <c r="R6" s="14"/>
      <c r="S6" s="14"/>
      <c r="T6" s="14"/>
    </row>
    <row r="7" spans="1:20" ht="15">
      <c r="A7" s="7" t="s">
        <v>85</v>
      </c>
      <c r="B7" s="38">
        <v>117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N7" s="2">
        <v>0</v>
      </c>
      <c r="O7" s="14"/>
      <c r="P7" s="14"/>
      <c r="Q7" s="14"/>
      <c r="R7" s="14"/>
      <c r="S7" s="14"/>
      <c r="T7" s="14"/>
    </row>
    <row r="8" spans="1:20" ht="15">
      <c r="A8" s="7" t="s">
        <v>6</v>
      </c>
      <c r="B8" s="38">
        <v>8707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N8" s="2">
        <v>0</v>
      </c>
      <c r="O8" s="14"/>
      <c r="P8" s="14"/>
      <c r="Q8" s="14"/>
      <c r="R8" s="14"/>
      <c r="S8" s="14"/>
      <c r="T8" s="14"/>
    </row>
    <row r="9" spans="1:20" ht="15">
      <c r="A9" s="7" t="s">
        <v>7</v>
      </c>
      <c r="B9" s="37">
        <v>8824</v>
      </c>
      <c r="C9" s="37">
        <v>0</v>
      </c>
      <c r="D9" s="37">
        <v>0</v>
      </c>
      <c r="E9" s="37">
        <v>0</v>
      </c>
      <c r="F9" s="37">
        <v>0</v>
      </c>
      <c r="G9" s="37">
        <v>0</v>
      </c>
      <c r="H9" s="37">
        <v>0</v>
      </c>
      <c r="I9" s="37"/>
      <c r="J9" s="37"/>
      <c r="K9" s="37"/>
      <c r="L9" s="37"/>
      <c r="M9" s="37"/>
      <c r="N9" s="37">
        <v>0</v>
      </c>
      <c r="O9" s="14"/>
      <c r="P9" s="14"/>
      <c r="Q9" s="14"/>
      <c r="R9" s="14"/>
      <c r="S9" s="14"/>
      <c r="T9" s="14"/>
    </row>
    <row r="10" spans="1:20" ht="15">
      <c r="O10" s="14"/>
      <c r="P10" s="14"/>
      <c r="Q10" s="14"/>
      <c r="R10" s="14"/>
      <c r="S10" s="14"/>
      <c r="T10" s="14"/>
    </row>
    <row r="11" spans="1:20" ht="15">
      <c r="O11" s="14"/>
      <c r="P11" s="14"/>
      <c r="Q11" s="14"/>
      <c r="R11" s="14"/>
      <c r="S11" s="14"/>
      <c r="T11" s="14"/>
    </row>
    <row r="12" spans="1:20" ht="15">
      <c r="O12" s="14"/>
      <c r="P12" s="14"/>
      <c r="Q12" s="14"/>
      <c r="R12" s="14"/>
      <c r="S12" s="14"/>
      <c r="T12" s="14"/>
    </row>
    <row r="13" spans="1:20" ht="18">
      <c r="A13" s="1" t="s">
        <v>8</v>
      </c>
      <c r="B13" s="1"/>
      <c r="C13" s="1"/>
      <c r="D13" s="1"/>
      <c r="E13" s="1"/>
      <c r="F13" s="1"/>
      <c r="G13" s="1"/>
      <c r="H13" s="1"/>
      <c r="I13" s="1"/>
      <c r="M13" s="1"/>
      <c r="N13" s="1"/>
      <c r="O13" s="14"/>
      <c r="P13" s="14"/>
      <c r="Q13" s="14"/>
      <c r="R13" s="14"/>
      <c r="S13" s="14"/>
      <c r="T13" s="14"/>
    </row>
    <row r="14" spans="1:20" ht="15">
      <c r="O14" s="14"/>
      <c r="P14" s="14"/>
      <c r="Q14" s="14"/>
      <c r="R14" s="14"/>
      <c r="S14" s="14"/>
      <c r="T14" s="14"/>
    </row>
    <row r="15" spans="1:20" ht="15">
      <c r="B15" t="s">
        <v>59</v>
      </c>
      <c r="C15" s="8" t="s">
        <v>43</v>
      </c>
      <c r="D15" s="8" t="s">
        <v>44</v>
      </c>
      <c r="E15" s="8" t="s">
        <v>40</v>
      </c>
      <c r="F15" s="8" t="s">
        <v>45</v>
      </c>
      <c r="G15" s="8" t="s">
        <v>46</v>
      </c>
      <c r="H15" s="8" t="s">
        <v>47</v>
      </c>
      <c r="I15" s="8" t="s">
        <v>48</v>
      </c>
      <c r="J15" s="8" t="s">
        <v>49</v>
      </c>
      <c r="K15" s="8" t="s">
        <v>50</v>
      </c>
      <c r="L15" s="8" t="s">
        <v>51</v>
      </c>
      <c r="M15" s="8" t="s">
        <v>52</v>
      </c>
      <c r="N15" s="2" t="s">
        <v>56</v>
      </c>
      <c r="O15" s="14"/>
      <c r="P15" s="14"/>
      <c r="Q15" s="14"/>
      <c r="R15" s="14"/>
      <c r="S15" s="14"/>
      <c r="T15" s="14"/>
    </row>
    <row r="16" spans="1:20" ht="15">
      <c r="O16" s="14"/>
      <c r="P16" s="14"/>
      <c r="Q16" s="14"/>
      <c r="R16" s="14"/>
      <c r="S16" s="14"/>
      <c r="T16" s="14"/>
    </row>
    <row r="17" spans="1:20" ht="15">
      <c r="A17" s="2" t="s">
        <v>10</v>
      </c>
      <c r="B17" s="37">
        <v>0</v>
      </c>
      <c r="C17" s="37">
        <v>0</v>
      </c>
      <c r="D17" s="37">
        <v>0</v>
      </c>
      <c r="E17" s="37">
        <v>0</v>
      </c>
      <c r="F17" s="37">
        <v>0</v>
      </c>
      <c r="G17" s="37">
        <v>0</v>
      </c>
      <c r="H17" s="37">
        <v>0</v>
      </c>
      <c r="I17" s="37"/>
      <c r="J17" s="37"/>
      <c r="K17" s="37"/>
      <c r="L17" s="37"/>
      <c r="M17" s="37"/>
      <c r="N17" s="37">
        <v>0</v>
      </c>
      <c r="O17" s="14"/>
      <c r="P17" s="14"/>
      <c r="Q17" s="14"/>
      <c r="R17" s="14"/>
      <c r="S17" s="14"/>
      <c r="T17" s="14"/>
    </row>
    <row r="18" spans="1:20" ht="15">
      <c r="A18" s="2" t="s">
        <v>11</v>
      </c>
      <c r="B18" s="38">
        <v>32400</v>
      </c>
      <c r="C18" s="38">
        <v>1700</v>
      </c>
      <c r="D18" s="38">
        <v>1500</v>
      </c>
      <c r="E18" s="38">
        <v>0</v>
      </c>
      <c r="F18" s="37">
        <v>0</v>
      </c>
      <c r="G18" s="38">
        <v>29700</v>
      </c>
      <c r="H18" s="37">
        <v>0</v>
      </c>
      <c r="I18" s="37"/>
      <c r="J18" s="37"/>
      <c r="K18" s="37"/>
      <c r="L18" s="37"/>
      <c r="M18" s="38">
        <v>100</v>
      </c>
      <c r="N18" s="38">
        <f>SUM(C18:M18)</f>
        <v>33000</v>
      </c>
      <c r="O18" s="14"/>
      <c r="P18" s="14"/>
      <c r="Q18" s="14"/>
      <c r="R18" s="14"/>
      <c r="S18" s="14"/>
      <c r="T18" s="14"/>
    </row>
    <row r="19" spans="1:20" ht="15">
      <c r="A19" s="2" t="s">
        <v>12</v>
      </c>
      <c r="B19" s="38">
        <v>0</v>
      </c>
      <c r="C19" s="37">
        <v>0</v>
      </c>
      <c r="D19" s="37">
        <v>0</v>
      </c>
      <c r="E19" s="37">
        <v>0</v>
      </c>
      <c r="F19" s="37">
        <v>0</v>
      </c>
      <c r="G19" s="37">
        <v>0</v>
      </c>
      <c r="H19" s="37">
        <v>0</v>
      </c>
      <c r="I19" s="37"/>
      <c r="J19" s="37"/>
      <c r="K19" s="37"/>
      <c r="L19" s="37"/>
      <c r="M19" s="37"/>
      <c r="N19" s="37">
        <v>0</v>
      </c>
      <c r="O19" s="14"/>
      <c r="P19" s="14"/>
      <c r="Q19" s="14"/>
      <c r="R19" s="14"/>
      <c r="S19" s="14"/>
      <c r="T19" s="14"/>
    </row>
    <row r="20" spans="1:20" ht="15">
      <c r="A20" s="2" t="s">
        <v>13</v>
      </c>
      <c r="B20" s="37">
        <v>0</v>
      </c>
      <c r="C20" s="37">
        <v>0</v>
      </c>
      <c r="D20" s="37">
        <v>0</v>
      </c>
      <c r="E20" s="37">
        <v>0</v>
      </c>
      <c r="F20" s="37">
        <v>0</v>
      </c>
      <c r="G20" s="37">
        <v>0</v>
      </c>
      <c r="H20" s="37">
        <v>0</v>
      </c>
      <c r="I20" s="37"/>
      <c r="J20" s="37"/>
      <c r="K20" s="37"/>
      <c r="L20" s="37"/>
      <c r="M20" s="37"/>
      <c r="N20" s="37">
        <v>0</v>
      </c>
      <c r="O20" s="14"/>
      <c r="P20" s="14"/>
      <c r="Q20" s="14"/>
      <c r="R20" s="14"/>
      <c r="S20" s="14"/>
      <c r="T20" s="14"/>
    </row>
    <row r="21" spans="1:20" ht="15">
      <c r="A21" s="2" t="s">
        <v>14</v>
      </c>
      <c r="B21" s="38">
        <v>0</v>
      </c>
      <c r="C21" s="37">
        <v>0</v>
      </c>
      <c r="D21" s="37">
        <v>0</v>
      </c>
      <c r="E21" s="37">
        <v>0</v>
      </c>
      <c r="F21" s="37">
        <v>0</v>
      </c>
      <c r="G21" s="37">
        <v>0</v>
      </c>
      <c r="H21" s="37">
        <v>0</v>
      </c>
      <c r="I21" s="37"/>
      <c r="J21" s="37"/>
      <c r="K21" s="37"/>
      <c r="L21" s="37"/>
      <c r="M21" s="37"/>
      <c r="N21" s="37">
        <v>0</v>
      </c>
      <c r="O21" s="14"/>
      <c r="P21" s="14"/>
      <c r="Q21" s="14"/>
      <c r="R21" s="14"/>
      <c r="S21" s="14"/>
      <c r="T21" s="14"/>
    </row>
    <row r="22" spans="1:20" ht="15">
      <c r="A22" s="2" t="s">
        <v>15</v>
      </c>
      <c r="B22" s="37">
        <v>0</v>
      </c>
      <c r="C22" s="37">
        <v>0</v>
      </c>
      <c r="D22" s="37">
        <v>0</v>
      </c>
      <c r="E22" s="37">
        <v>0</v>
      </c>
      <c r="F22" s="37">
        <v>0</v>
      </c>
      <c r="G22" s="37">
        <v>0</v>
      </c>
      <c r="H22" s="37">
        <v>0</v>
      </c>
      <c r="I22" s="37"/>
      <c r="J22" s="37"/>
      <c r="K22" s="37"/>
      <c r="L22" s="37"/>
      <c r="M22" s="37"/>
      <c r="N22" s="37">
        <v>0</v>
      </c>
      <c r="O22" s="14"/>
      <c r="P22" s="14"/>
      <c r="Q22" s="14"/>
      <c r="R22" s="14"/>
      <c r="S22" s="14"/>
      <c r="T22" s="14"/>
    </row>
    <row r="23" spans="1:20" ht="15">
      <c r="A23" s="2" t="s">
        <v>7</v>
      </c>
      <c r="B23" s="38">
        <f>SUM(B17:B22)</f>
        <v>32400</v>
      </c>
      <c r="C23" s="38">
        <f>SUM(C17:C22)</f>
        <v>1700</v>
      </c>
      <c r="D23" s="38">
        <f>SUM(D17:D22)</f>
        <v>1500</v>
      </c>
      <c r="E23" s="38">
        <v>0</v>
      </c>
      <c r="F23" s="37">
        <v>0</v>
      </c>
      <c r="G23" s="38">
        <f>SUM(G17:G22)</f>
        <v>29700</v>
      </c>
      <c r="H23" s="37">
        <v>0</v>
      </c>
      <c r="I23" s="37"/>
      <c r="J23" s="37"/>
      <c r="K23" s="37"/>
      <c r="L23" s="37"/>
      <c r="M23" s="38">
        <f>SUM(M17:M22)</f>
        <v>100</v>
      </c>
      <c r="N23" s="38">
        <f>SUM(N17:N22)</f>
        <v>33000</v>
      </c>
      <c r="O23" s="14"/>
      <c r="P23" s="14"/>
      <c r="Q23" s="14"/>
      <c r="R23" s="14"/>
      <c r="S23" s="14"/>
      <c r="T23" s="14"/>
    </row>
    <row r="24" spans="1:20" ht="15">
      <c r="O24" s="14"/>
      <c r="P24" s="14"/>
      <c r="Q24" s="14"/>
      <c r="R24" s="14"/>
      <c r="S24" s="14"/>
      <c r="T24" s="14"/>
    </row>
    <row r="25" spans="1:20" ht="15">
      <c r="O25" s="14"/>
      <c r="P25" s="14"/>
      <c r="Q25" s="14"/>
      <c r="R25" s="14"/>
      <c r="S25" s="14"/>
      <c r="T25" s="14"/>
    </row>
    <row r="26" spans="1:20" ht="15">
      <c r="O26" s="14"/>
      <c r="P26" s="14"/>
      <c r="Q26" s="14"/>
      <c r="R26" s="14"/>
      <c r="S26" s="14"/>
      <c r="T26" s="14"/>
    </row>
    <row r="27" spans="1:20" ht="18">
      <c r="A27" s="1" t="s">
        <v>16</v>
      </c>
      <c r="B27" s="1"/>
      <c r="C27" s="1"/>
      <c r="D27" s="1"/>
      <c r="E27" s="1"/>
      <c r="F27" s="1"/>
      <c r="G27" s="1"/>
      <c r="O27" s="14"/>
      <c r="P27" s="14"/>
      <c r="Q27" s="14"/>
      <c r="R27" s="14"/>
      <c r="S27" s="14"/>
      <c r="T27" s="14"/>
    </row>
    <row r="28" spans="1:20" ht="15">
      <c r="O28" s="14"/>
      <c r="P28" s="14"/>
      <c r="Q28" s="14"/>
      <c r="R28" s="14" t="s">
        <v>63</v>
      </c>
      <c r="S28" s="9">
        <f>N42/1000</f>
        <v>1064.7638399999998</v>
      </c>
      <c r="T28" s="14"/>
    </row>
    <row r="29" spans="1:20" ht="15">
      <c r="B29" t="s">
        <v>60</v>
      </c>
      <c r="C29" s="8" t="s">
        <v>43</v>
      </c>
      <c r="D29" s="8" t="s">
        <v>44</v>
      </c>
      <c r="E29" s="8" t="s">
        <v>62</v>
      </c>
      <c r="F29" t="s">
        <v>53</v>
      </c>
      <c r="G29" s="8" t="s">
        <v>46</v>
      </c>
      <c r="H29" s="8" t="s">
        <v>47</v>
      </c>
      <c r="I29" s="8" t="s">
        <v>54</v>
      </c>
      <c r="J29" s="8" t="s">
        <v>49</v>
      </c>
      <c r="K29" s="8" t="s">
        <v>50</v>
      </c>
      <c r="L29" s="8" t="s">
        <v>51</v>
      </c>
      <c r="M29" s="8" t="s">
        <v>52</v>
      </c>
      <c r="N29" t="s">
        <v>57</v>
      </c>
      <c r="O29" s="14"/>
      <c r="P29" s="14"/>
      <c r="Q29" s="14"/>
      <c r="R29" s="14"/>
      <c r="S29" s="14"/>
      <c r="T29" s="14"/>
    </row>
    <row r="30" spans="1:20" ht="15">
      <c r="O30" s="14"/>
      <c r="P30" s="14"/>
      <c r="Q30" s="14"/>
      <c r="R30" s="14"/>
      <c r="S30" s="14" t="s">
        <v>64</v>
      </c>
      <c r="T30" s="14" t="s">
        <v>65</v>
      </c>
    </row>
    <row r="31" spans="1:20" ht="15">
      <c r="A31" s="2" t="s">
        <v>19</v>
      </c>
      <c r="B31" s="37">
        <v>0</v>
      </c>
      <c r="C31" s="37">
        <v>12769</v>
      </c>
      <c r="D31" s="37">
        <v>0</v>
      </c>
      <c r="E31" s="37">
        <v>0</v>
      </c>
      <c r="F31" s="37">
        <v>1245</v>
      </c>
      <c r="G31" s="37">
        <v>0</v>
      </c>
      <c r="H31" s="37">
        <v>0</v>
      </c>
      <c r="I31" s="37"/>
      <c r="J31" s="37"/>
      <c r="K31" s="37"/>
      <c r="M31" s="37">
        <v>16281</v>
      </c>
      <c r="N31" s="37">
        <f>SUM(B31:M31)</f>
        <v>30295</v>
      </c>
      <c r="O31" s="10">
        <f>N31/N$39</f>
        <v>2.9796035588042637E-2</v>
      </c>
      <c r="P31" s="15" t="s">
        <v>66</v>
      </c>
      <c r="Q31" s="14"/>
      <c r="R31" s="14" t="s">
        <v>52</v>
      </c>
      <c r="S31" s="11">
        <f>M42/1000</f>
        <v>587.53683999999998</v>
      </c>
      <c r="T31" s="12">
        <f>M43</f>
        <v>0.5518001437764829</v>
      </c>
    </row>
    <row r="32" spans="1:20" ht="15">
      <c r="A32" s="2" t="s">
        <v>20</v>
      </c>
      <c r="B32" s="37">
        <v>2418</v>
      </c>
      <c r="C32" s="37">
        <v>21844</v>
      </c>
      <c r="D32" s="37">
        <v>0</v>
      </c>
      <c r="E32" s="37">
        <v>34984</v>
      </c>
      <c r="F32" s="37">
        <v>1303</v>
      </c>
      <c r="G32" s="37">
        <v>4466</v>
      </c>
      <c r="H32" s="37">
        <v>0</v>
      </c>
      <c r="I32" s="37"/>
      <c r="J32" s="37"/>
      <c r="K32" s="37"/>
      <c r="M32" s="37">
        <v>303767</v>
      </c>
      <c r="N32" s="37">
        <f t="shared" ref="N32:N38" si="0">SUM(B32:M32)</f>
        <v>368782</v>
      </c>
      <c r="O32" s="10">
        <f t="shared" ref="O32:O34" si="1">N32/N$39</f>
        <v>0.36270809031950951</v>
      </c>
      <c r="P32" s="15" t="s">
        <v>67</v>
      </c>
      <c r="Q32" s="14"/>
      <c r="R32" s="14" t="s">
        <v>46</v>
      </c>
      <c r="S32" s="11">
        <f>G42/1000</f>
        <v>96.67</v>
      </c>
      <c r="T32" s="13">
        <f>G43</f>
        <v>9.0790085433404666E-2</v>
      </c>
    </row>
    <row r="33" spans="1:20" ht="15">
      <c r="A33" s="2" t="s">
        <v>21</v>
      </c>
      <c r="B33" s="37">
        <v>13659</v>
      </c>
      <c r="C33" s="37">
        <v>3054</v>
      </c>
      <c r="D33" s="37">
        <v>0</v>
      </c>
      <c r="E33" s="37">
        <v>0</v>
      </c>
      <c r="F33" s="37">
        <v>0</v>
      </c>
      <c r="G33" s="37">
        <v>0</v>
      </c>
      <c r="H33" s="37">
        <v>0</v>
      </c>
      <c r="I33" s="37"/>
      <c r="J33" s="37"/>
      <c r="K33" s="37"/>
      <c r="M33" s="37">
        <v>30528</v>
      </c>
      <c r="N33" s="37">
        <f t="shared" si="0"/>
        <v>47241</v>
      </c>
      <c r="O33" s="10">
        <f t="shared" si="1"/>
        <v>4.6462931744998257E-2</v>
      </c>
      <c r="P33" s="15" t="s">
        <v>68</v>
      </c>
      <c r="Q33" s="14"/>
      <c r="R33" s="14" t="s">
        <v>90</v>
      </c>
      <c r="S33" s="11">
        <f>D42/1000</f>
        <v>1.5</v>
      </c>
      <c r="T33" s="12">
        <f>D43</f>
        <v>1.4087630924806765E-3</v>
      </c>
    </row>
    <row r="34" spans="1:20" ht="15">
      <c r="A34" s="2" t="s">
        <v>22</v>
      </c>
      <c r="B34" s="37">
        <v>0</v>
      </c>
      <c r="C34" s="37">
        <v>269323</v>
      </c>
      <c r="D34" s="37">
        <v>0</v>
      </c>
      <c r="E34" s="37">
        <v>0</v>
      </c>
      <c r="F34" s="37">
        <v>24805</v>
      </c>
      <c r="G34" s="37">
        <v>0</v>
      </c>
      <c r="H34" s="37">
        <v>0</v>
      </c>
      <c r="I34" s="37"/>
      <c r="J34" s="37"/>
      <c r="K34" s="37"/>
      <c r="M34" s="37">
        <v>223</v>
      </c>
      <c r="N34" s="37">
        <f t="shared" si="0"/>
        <v>294351</v>
      </c>
      <c r="O34" s="10">
        <f t="shared" si="1"/>
        <v>0.28950298304591315</v>
      </c>
      <c r="P34" s="15" t="s">
        <v>69</v>
      </c>
      <c r="Q34" s="14"/>
      <c r="R34" s="14" t="s">
        <v>53</v>
      </c>
      <c r="S34" s="11">
        <f>F42/1000</f>
        <v>27.353000000000002</v>
      </c>
      <c r="T34" s="12">
        <f>F43</f>
        <v>2.5689264579082629E-2</v>
      </c>
    </row>
    <row r="35" spans="1:20" ht="15">
      <c r="A35" s="2" t="s">
        <v>23</v>
      </c>
      <c r="B35" s="37">
        <v>2441</v>
      </c>
      <c r="C35" s="37">
        <v>3463</v>
      </c>
      <c r="D35" s="37">
        <v>0</v>
      </c>
      <c r="E35" s="37">
        <v>0</v>
      </c>
      <c r="F35" s="37">
        <v>0</v>
      </c>
      <c r="G35" s="37">
        <v>0</v>
      </c>
      <c r="H35" s="37">
        <v>0</v>
      </c>
      <c r="I35" s="37"/>
      <c r="J35" s="37"/>
      <c r="K35" s="37"/>
      <c r="M35" s="37">
        <v>74534</v>
      </c>
      <c r="N35" s="37">
        <f t="shared" si="0"/>
        <v>80438</v>
      </c>
      <c r="O35" s="10">
        <f>N35/N$39</f>
        <v>7.9113170841095024E-2</v>
      </c>
      <c r="P35" s="15" t="s">
        <v>70</v>
      </c>
      <c r="Q35" s="15"/>
      <c r="R35" s="14" t="s">
        <v>89</v>
      </c>
      <c r="S35" s="9">
        <f>E42/1000</f>
        <v>34.984000000000002</v>
      </c>
      <c r="T35" s="12">
        <f>E43</f>
        <v>3.2856112018229321E-2</v>
      </c>
    </row>
    <row r="36" spans="1:20" ht="15">
      <c r="A36" s="2" t="s">
        <v>24</v>
      </c>
      <c r="B36" s="37">
        <v>168</v>
      </c>
      <c r="C36" s="37">
        <v>1741</v>
      </c>
      <c r="D36" s="37">
        <v>0</v>
      </c>
      <c r="E36" s="37">
        <v>0</v>
      </c>
      <c r="F36" s="37">
        <v>0</v>
      </c>
      <c r="G36" s="37">
        <v>62504</v>
      </c>
      <c r="H36" s="37">
        <v>0</v>
      </c>
      <c r="I36" s="37"/>
      <c r="J36" s="37"/>
      <c r="K36" s="37"/>
      <c r="M36" s="37">
        <v>106231</v>
      </c>
      <c r="N36" s="37">
        <f t="shared" si="0"/>
        <v>170644</v>
      </c>
      <c r="O36" s="15"/>
      <c r="P36" s="15"/>
      <c r="Q36" s="14"/>
      <c r="R36" s="14" t="s">
        <v>71</v>
      </c>
      <c r="S36" s="11">
        <f>C42/1000</f>
        <v>316.72000000000003</v>
      </c>
      <c r="T36" s="13">
        <f>C43</f>
        <v>0.29745563110031992</v>
      </c>
    </row>
    <row r="37" spans="1:20" ht="15">
      <c r="A37" s="2" t="s">
        <v>25</v>
      </c>
      <c r="B37" s="37">
        <v>9810</v>
      </c>
      <c r="C37" s="37">
        <v>2826</v>
      </c>
      <c r="D37" s="37">
        <v>0</v>
      </c>
      <c r="E37" s="37">
        <v>0</v>
      </c>
      <c r="F37" s="37">
        <v>0</v>
      </c>
      <c r="G37" s="37">
        <v>0</v>
      </c>
      <c r="H37" s="37">
        <v>0</v>
      </c>
      <c r="I37" s="37"/>
      <c r="J37" s="37"/>
      <c r="K37" s="37"/>
      <c r="M37" s="37">
        <v>10979</v>
      </c>
      <c r="N37" s="37">
        <f t="shared" si="0"/>
        <v>23615</v>
      </c>
      <c r="O37" s="15"/>
      <c r="P37" s="15"/>
      <c r="Q37" s="14"/>
      <c r="R37" s="14" t="s">
        <v>72</v>
      </c>
      <c r="S37" s="11">
        <f>I42/1000</f>
        <v>0</v>
      </c>
      <c r="T37" s="12">
        <f>I43</f>
        <v>0</v>
      </c>
    </row>
    <row r="38" spans="1:20" ht="15">
      <c r="A38" s="2" t="s">
        <v>26</v>
      </c>
      <c r="B38" s="37">
        <v>0</v>
      </c>
      <c r="C38" s="37">
        <v>0</v>
      </c>
      <c r="D38" s="37">
        <v>0</v>
      </c>
      <c r="E38" s="37">
        <v>0</v>
      </c>
      <c r="F38" s="37">
        <v>0</v>
      </c>
      <c r="G38" s="37">
        <v>0</v>
      </c>
      <c r="H38" s="37">
        <v>0</v>
      </c>
      <c r="I38" s="37"/>
      <c r="J38" s="37"/>
      <c r="K38" s="37"/>
      <c r="M38" s="37">
        <v>1380</v>
      </c>
      <c r="N38" s="37">
        <f t="shared" si="0"/>
        <v>1380</v>
      </c>
      <c r="O38" s="15">
        <f>SUM(O31:O35)</f>
        <v>0.80758321153955859</v>
      </c>
      <c r="P38" s="15"/>
      <c r="Q38" s="14"/>
      <c r="R38" s="14" t="s">
        <v>47</v>
      </c>
      <c r="S38" s="11">
        <f>H42/1000</f>
        <v>0</v>
      </c>
      <c r="T38" s="12">
        <f>H43</f>
        <v>0</v>
      </c>
    </row>
    <row r="39" spans="1:20" ht="15">
      <c r="A39" s="2" t="s">
        <v>7</v>
      </c>
      <c r="B39" s="37">
        <f>SUM(B31:B38)</f>
        <v>28496</v>
      </c>
      <c r="C39" s="37">
        <f t="shared" ref="C39:M39" si="2">SUM(C31:C38)</f>
        <v>315020</v>
      </c>
      <c r="D39" s="37">
        <f t="shared" si="2"/>
        <v>0</v>
      </c>
      <c r="E39" s="37">
        <f t="shared" si="2"/>
        <v>34984</v>
      </c>
      <c r="F39" s="37">
        <f t="shared" si="2"/>
        <v>27353</v>
      </c>
      <c r="G39" s="37">
        <f t="shared" si="2"/>
        <v>66970</v>
      </c>
      <c r="H39" s="37">
        <f t="shared" si="2"/>
        <v>0</v>
      </c>
      <c r="I39" s="37">
        <f t="shared" si="2"/>
        <v>0</v>
      </c>
      <c r="J39" s="37">
        <f t="shared" si="2"/>
        <v>0</v>
      </c>
      <c r="K39" s="37">
        <f t="shared" si="2"/>
        <v>0</v>
      </c>
      <c r="L39" s="37">
        <f t="shared" si="2"/>
        <v>0</v>
      </c>
      <c r="M39" s="37">
        <f t="shared" si="2"/>
        <v>543923</v>
      </c>
      <c r="N39" s="37">
        <v>1016746</v>
      </c>
      <c r="O39" s="14"/>
      <c r="P39" s="14"/>
      <c r="Q39" s="14"/>
      <c r="R39" s="14"/>
      <c r="S39" s="11">
        <f>SUM(S31:S38)</f>
        <v>1064.7638400000001</v>
      </c>
      <c r="T39" s="12">
        <f>SUM(T31:T38)</f>
        <v>1</v>
      </c>
    </row>
    <row r="41" spans="1:20" ht="15">
      <c r="A41" s="16" t="s">
        <v>73</v>
      </c>
      <c r="B41" s="17">
        <f>B38+B37+B36</f>
        <v>9978</v>
      </c>
      <c r="C41" s="17">
        <f t="shared" ref="C41:N41" si="3">C38+C37+C36</f>
        <v>4567</v>
      </c>
      <c r="D41" s="17">
        <f t="shared" si="3"/>
        <v>0</v>
      </c>
      <c r="E41" s="17">
        <f t="shared" si="3"/>
        <v>0</v>
      </c>
      <c r="F41" s="17">
        <f t="shared" si="3"/>
        <v>0</v>
      </c>
      <c r="G41" s="17">
        <f t="shared" si="3"/>
        <v>62504</v>
      </c>
      <c r="H41" s="17">
        <f t="shared" si="3"/>
        <v>0</v>
      </c>
      <c r="I41" s="17">
        <f t="shared" si="3"/>
        <v>0</v>
      </c>
      <c r="J41" s="17">
        <f t="shared" si="3"/>
        <v>0</v>
      </c>
      <c r="K41" s="17">
        <f t="shared" si="3"/>
        <v>0</v>
      </c>
      <c r="L41" s="17">
        <f t="shared" si="3"/>
        <v>0</v>
      </c>
      <c r="M41" s="17">
        <f t="shared" si="3"/>
        <v>118590</v>
      </c>
      <c r="N41" s="17">
        <f t="shared" si="3"/>
        <v>195639</v>
      </c>
      <c r="O41" s="10">
        <f>N41/N$39</f>
        <v>0.19241678846044144</v>
      </c>
      <c r="P41" s="10" t="s">
        <v>74</v>
      </c>
      <c r="Q41"/>
      <c r="R41"/>
      <c r="S41"/>
      <c r="T41"/>
    </row>
    <row r="42" spans="1:20" ht="15">
      <c r="A42" s="18" t="s">
        <v>75</v>
      </c>
      <c r="B42" s="17"/>
      <c r="C42" s="19">
        <f>C39+C23</f>
        <v>316720</v>
      </c>
      <c r="D42" s="19">
        <f t="shared" ref="D42:L42" si="4">D39+D23</f>
        <v>1500</v>
      </c>
      <c r="E42" s="19">
        <f t="shared" si="4"/>
        <v>34984</v>
      </c>
      <c r="F42" s="19">
        <f t="shared" si="4"/>
        <v>27353</v>
      </c>
      <c r="G42" s="19">
        <f t="shared" si="4"/>
        <v>96670</v>
      </c>
      <c r="H42" s="19">
        <f t="shared" si="4"/>
        <v>0</v>
      </c>
      <c r="I42" s="19">
        <f t="shared" si="4"/>
        <v>0</v>
      </c>
      <c r="J42" s="19">
        <f t="shared" si="4"/>
        <v>0</v>
      </c>
      <c r="K42" s="19">
        <f t="shared" si="4"/>
        <v>0</v>
      </c>
      <c r="L42" s="19">
        <f t="shared" si="4"/>
        <v>0</v>
      </c>
      <c r="M42" s="19">
        <f>M39+M23-B6+M45</f>
        <v>587536.84</v>
      </c>
      <c r="N42" s="20">
        <f>SUM(C42:M42)</f>
        <v>1064763.8399999999</v>
      </c>
      <c r="O42"/>
      <c r="P42"/>
      <c r="Q42"/>
      <c r="R42"/>
      <c r="S42" t="s">
        <v>64</v>
      </c>
      <c r="T42" t="s">
        <v>65</v>
      </c>
    </row>
    <row r="43" spans="1:20" ht="15">
      <c r="A43" s="18" t="s">
        <v>76</v>
      </c>
      <c r="B43" s="17"/>
      <c r="C43" s="10">
        <f t="shared" ref="C43:M43" si="5">C42/$N42</f>
        <v>0.29745563110031992</v>
      </c>
      <c r="D43" s="10">
        <f t="shared" si="5"/>
        <v>1.4087630924806765E-3</v>
      </c>
      <c r="E43" s="10">
        <f t="shared" si="5"/>
        <v>3.2856112018229321E-2</v>
      </c>
      <c r="F43" s="10">
        <f t="shared" si="5"/>
        <v>2.5689264579082629E-2</v>
      </c>
      <c r="G43" s="10">
        <f t="shared" si="5"/>
        <v>9.0790085433404666E-2</v>
      </c>
      <c r="H43" s="10">
        <f t="shared" si="5"/>
        <v>0</v>
      </c>
      <c r="I43" s="10">
        <f t="shared" si="5"/>
        <v>0</v>
      </c>
      <c r="J43" s="10">
        <f t="shared" si="5"/>
        <v>0</v>
      </c>
      <c r="K43" s="10">
        <f t="shared" si="5"/>
        <v>0</v>
      </c>
      <c r="L43" s="10">
        <f t="shared" si="5"/>
        <v>0</v>
      </c>
      <c r="M43" s="10">
        <f t="shared" si="5"/>
        <v>0.5518001437764829</v>
      </c>
      <c r="N43" s="10">
        <f>SUM(C43:M43)</f>
        <v>1</v>
      </c>
      <c r="O43"/>
      <c r="P43"/>
      <c r="Q43"/>
      <c r="R43" t="s">
        <v>27</v>
      </c>
      <c r="S43" s="21">
        <f>N45/1000</f>
        <v>47.417840000000005</v>
      </c>
      <c r="T43"/>
    </row>
    <row r="44" spans="1:20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/>
      <c r="P44"/>
      <c r="Q44"/>
      <c r="R44" t="s">
        <v>77</v>
      </c>
      <c r="S44" s="22">
        <f>N41/1000</f>
        <v>195.63900000000001</v>
      </c>
      <c r="T44" s="12">
        <f>O41</f>
        <v>0.19241678846044144</v>
      </c>
    </row>
    <row r="45" spans="1:20" ht="15">
      <c r="A45" s="8" t="s">
        <v>78</v>
      </c>
      <c r="B45" s="8">
        <f>B23-B39</f>
        <v>3904</v>
      </c>
      <c r="C45" s="8"/>
      <c r="D45" s="8"/>
      <c r="E45" s="8"/>
      <c r="F45" s="8"/>
      <c r="G45" s="8"/>
      <c r="H45" s="8"/>
      <c r="I45" s="8"/>
      <c r="J45" s="8"/>
      <c r="K45" s="8"/>
      <c r="L45" s="8"/>
      <c r="M45" s="23">
        <f>M39*0.08</f>
        <v>43513.840000000004</v>
      </c>
      <c r="N45" s="20">
        <f>B45+M45</f>
        <v>47417.840000000004</v>
      </c>
      <c r="O45"/>
      <c r="P45"/>
      <c r="Q45"/>
      <c r="R45" t="s">
        <v>79</v>
      </c>
      <c r="S45" s="22">
        <f>N35/1000</f>
        <v>80.438000000000002</v>
      </c>
      <c r="T45" s="12">
        <f>O35</f>
        <v>7.9113170841095024E-2</v>
      </c>
    </row>
    <row r="46" spans="1:20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73"/>
      <c r="N46" s="8"/>
      <c r="O46"/>
      <c r="P46"/>
      <c r="Q46"/>
      <c r="R46" t="s">
        <v>80</v>
      </c>
      <c r="S46" s="22">
        <f>N33/1000</f>
        <v>47.241</v>
      </c>
      <c r="T46" s="12">
        <f>O33</f>
        <v>4.6462931744998257E-2</v>
      </c>
    </row>
    <row r="47" spans="1:20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/>
      <c r="P47"/>
      <c r="Q47"/>
      <c r="R47" t="s">
        <v>66</v>
      </c>
      <c r="S47" s="22">
        <f>N31/1000</f>
        <v>30.295000000000002</v>
      </c>
      <c r="T47" s="12">
        <f>O31</f>
        <v>2.9796035588042637E-2</v>
      </c>
    </row>
    <row r="48" spans="1:20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/>
      <c r="P48"/>
      <c r="Q48"/>
      <c r="R48" t="s">
        <v>81</v>
      </c>
      <c r="S48" s="22">
        <f>N32/1000</f>
        <v>368.78199999999998</v>
      </c>
      <c r="T48" s="13">
        <f>O32</f>
        <v>0.36270809031950951</v>
      </c>
    </row>
    <row r="49" spans="1:20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/>
      <c r="P49"/>
      <c r="Q49"/>
      <c r="R49" t="s">
        <v>82</v>
      </c>
      <c r="S49" s="22">
        <f>N34/1000</f>
        <v>294.351</v>
      </c>
      <c r="T49" s="13">
        <f>O34</f>
        <v>0.28950298304591315</v>
      </c>
    </row>
    <row r="50" spans="1:20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/>
      <c r="P50"/>
      <c r="Q50"/>
      <c r="R50" t="s">
        <v>83</v>
      </c>
      <c r="S50" s="22">
        <f>SUM(S44:S49)</f>
        <v>1016.746</v>
      </c>
      <c r="T50" s="12">
        <f>SUM(T44:T49)</f>
        <v>1</v>
      </c>
    </row>
    <row r="51" spans="1:20">
      <c r="A51"/>
      <c r="B51"/>
      <c r="C51" s="8"/>
      <c r="D51" s="8"/>
      <c r="E51" s="8"/>
      <c r="F51" s="8"/>
      <c r="G51" s="8"/>
      <c r="H51" s="8"/>
      <c r="I51" s="8"/>
      <c r="J51" s="8"/>
      <c r="K51" s="8"/>
      <c r="L51"/>
      <c r="M51"/>
      <c r="N51"/>
      <c r="O51"/>
      <c r="P51"/>
      <c r="Q51"/>
      <c r="R51"/>
      <c r="S51"/>
      <c r="T51"/>
    </row>
    <row r="52" spans="1:20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</row>
    <row r="53" spans="1:20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 s="5"/>
      <c r="T53" s="25"/>
    </row>
    <row r="54" spans="1:20" ht="15">
      <c r="A54"/>
      <c r="B54"/>
      <c r="C54" s="26"/>
      <c r="D54" s="26"/>
      <c r="E54" s="26"/>
      <c r="F54" s="26"/>
      <c r="G54" s="26"/>
      <c r="H54" s="26"/>
      <c r="I54" s="26"/>
      <c r="J54" s="26"/>
      <c r="K54" s="26"/>
      <c r="L54" s="8"/>
      <c r="M54" s="27"/>
      <c r="N54"/>
      <c r="O54" s="8"/>
      <c r="P54" s="12"/>
      <c r="Q54"/>
      <c r="R54"/>
      <c r="S54" s="8"/>
      <c r="T54" s="28"/>
    </row>
    <row r="55" spans="1:20" ht="15">
      <c r="A55"/>
      <c r="B55"/>
      <c r="C55" s="26"/>
      <c r="D55" s="26"/>
      <c r="E55" s="26"/>
      <c r="F55" s="26"/>
      <c r="G55" s="26"/>
      <c r="H55" s="26"/>
      <c r="I55" s="26"/>
      <c r="J55" s="26"/>
      <c r="K55" s="26"/>
      <c r="L55" s="8"/>
      <c r="M55" s="27"/>
      <c r="N55"/>
      <c r="O55" s="8"/>
      <c r="P55" s="12"/>
      <c r="Q55"/>
      <c r="R55"/>
      <c r="S55" s="8"/>
      <c r="T55" s="28"/>
    </row>
    <row r="56" spans="1:20" ht="15">
      <c r="A56"/>
      <c r="B56"/>
      <c r="C56" s="26"/>
      <c r="D56" s="26"/>
      <c r="E56" s="26"/>
      <c r="F56" s="26"/>
      <c r="G56" s="26"/>
      <c r="H56" s="26"/>
      <c r="I56" s="26"/>
      <c r="J56" s="26"/>
      <c r="K56" s="26"/>
      <c r="L56" s="8"/>
      <c r="M56" s="27"/>
      <c r="N56"/>
      <c r="O56" s="8"/>
      <c r="P56" s="12"/>
      <c r="Q56"/>
      <c r="R56"/>
      <c r="S56" s="8"/>
      <c r="T56" s="28"/>
    </row>
    <row r="57" spans="1:20" ht="15">
      <c r="A57"/>
      <c r="B57"/>
      <c r="C57" s="26"/>
      <c r="D57" s="26"/>
      <c r="E57" s="26"/>
      <c r="F57" s="26"/>
      <c r="G57" s="26"/>
      <c r="H57" s="26"/>
      <c r="I57" s="26"/>
      <c r="J57" s="26"/>
      <c r="K57" s="26"/>
      <c r="L57" s="8"/>
      <c r="M57" s="27"/>
      <c r="N57"/>
      <c r="O57" s="8"/>
      <c r="P57" s="12"/>
      <c r="Q57"/>
      <c r="R57"/>
      <c r="S57" s="8"/>
      <c r="T57" s="28"/>
    </row>
    <row r="58" spans="1:20" ht="15">
      <c r="A58"/>
      <c r="B58"/>
      <c r="C58" s="26"/>
      <c r="D58" s="26"/>
      <c r="E58" s="26"/>
      <c r="F58" s="26"/>
      <c r="G58" s="26"/>
      <c r="H58" s="26"/>
      <c r="I58" s="26"/>
      <c r="J58" s="26"/>
      <c r="K58" s="26"/>
      <c r="L58" s="8"/>
      <c r="M58" s="27"/>
      <c r="N58"/>
      <c r="O58" s="8"/>
      <c r="P58" s="12"/>
      <c r="Q58"/>
      <c r="R58"/>
      <c r="S58" s="8"/>
      <c r="T58" s="28"/>
    </row>
    <row r="59" spans="1:20" ht="15">
      <c r="A59"/>
      <c r="B59"/>
      <c r="C59" s="26"/>
      <c r="D59" s="26"/>
      <c r="E59" s="26"/>
      <c r="F59" s="26"/>
      <c r="G59" s="26"/>
      <c r="H59" s="26"/>
      <c r="I59" s="26"/>
      <c r="J59" s="26"/>
      <c r="K59" s="26"/>
      <c r="L59" s="8"/>
      <c r="M59" s="27"/>
      <c r="N59"/>
      <c r="O59" s="8"/>
      <c r="P59" s="12"/>
      <c r="Q59"/>
      <c r="R59"/>
      <c r="S59" s="8"/>
      <c r="T59" s="28"/>
    </row>
    <row r="60" spans="1:20" ht="15">
      <c r="A60" s="18"/>
      <c r="B60"/>
      <c r="C60" s="26"/>
      <c r="D60" s="26"/>
      <c r="E60" s="26"/>
      <c r="F60" s="26"/>
      <c r="G60" s="26"/>
      <c r="H60" s="26"/>
      <c r="I60" s="26"/>
      <c r="J60" s="26"/>
      <c r="K60" s="26"/>
      <c r="L60" s="8"/>
      <c r="M60" s="27"/>
      <c r="N60"/>
      <c r="O60" s="8"/>
      <c r="P60" s="12"/>
      <c r="Q60"/>
      <c r="R60"/>
      <c r="S60" s="8"/>
      <c r="T60" s="28"/>
    </row>
    <row r="61" spans="1:20" ht="15">
      <c r="A61"/>
      <c r="B61"/>
      <c r="C61"/>
      <c r="D61"/>
      <c r="E61"/>
      <c r="F61"/>
      <c r="G61"/>
      <c r="H61"/>
      <c r="I61"/>
      <c r="J61"/>
      <c r="K61"/>
      <c r="L61" s="8"/>
      <c r="M61" s="27"/>
      <c r="N61"/>
      <c r="O61" s="8"/>
      <c r="P61" s="12"/>
      <c r="Q61"/>
      <c r="R61"/>
      <c r="S61" s="29"/>
      <c r="T61" s="30"/>
    </row>
    <row r="62" spans="1:20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 s="8"/>
    </row>
    <row r="63" spans="1:20">
      <c r="A63"/>
      <c r="B63" s="5"/>
      <c r="C63" s="5"/>
      <c r="D63" s="5"/>
      <c r="E63" s="5"/>
      <c r="F63" s="5"/>
      <c r="G63" s="5"/>
      <c r="H63" s="5"/>
      <c r="I63" s="5"/>
      <c r="J63"/>
      <c r="K63"/>
      <c r="L63"/>
      <c r="M63"/>
      <c r="N63"/>
      <c r="O63"/>
      <c r="P63"/>
      <c r="Q63"/>
      <c r="R63"/>
      <c r="S63" s="5"/>
      <c r="T63" s="25"/>
    </row>
    <row r="64" spans="1:20" ht="15">
      <c r="A64"/>
      <c r="B64" s="8"/>
      <c r="C64" s="8"/>
      <c r="D64" s="8"/>
      <c r="E64" s="8"/>
      <c r="F64" s="8"/>
      <c r="G64" s="8"/>
      <c r="H64" s="8"/>
      <c r="I64" s="8"/>
      <c r="J64"/>
      <c r="K64"/>
      <c r="L64"/>
      <c r="M64"/>
      <c r="N64"/>
      <c r="O64" s="8"/>
      <c r="P64" s="27"/>
      <c r="Q64"/>
      <c r="R64"/>
      <c r="S64" s="8"/>
      <c r="T64" s="28"/>
    </row>
    <row r="65" spans="1:20" ht="15">
      <c r="A65"/>
      <c r="B65" s="8"/>
      <c r="C65" s="8"/>
      <c r="D65" s="8"/>
      <c r="E65" s="8"/>
      <c r="F65" s="8"/>
      <c r="G65" s="8"/>
      <c r="H65" s="8"/>
      <c r="I65" s="8"/>
      <c r="J65"/>
      <c r="K65"/>
      <c r="L65"/>
      <c r="M65"/>
      <c r="N65"/>
      <c r="O65" s="8"/>
      <c r="P65" s="27"/>
      <c r="Q65"/>
      <c r="R65"/>
      <c r="S65" s="8"/>
      <c r="T65" s="28"/>
    </row>
    <row r="66" spans="1:20" ht="15">
      <c r="A66"/>
      <c r="B66" s="8"/>
      <c r="C66" s="8"/>
      <c r="D66" s="8"/>
      <c r="E66" s="8"/>
      <c r="F66" s="8"/>
      <c r="G66" s="8"/>
      <c r="H66" s="8"/>
      <c r="I66" s="8"/>
      <c r="J66"/>
      <c r="K66"/>
      <c r="L66"/>
      <c r="M66"/>
      <c r="N66"/>
      <c r="O66" s="8"/>
      <c r="P66" s="27"/>
      <c r="Q66"/>
      <c r="R66"/>
      <c r="S66" s="8"/>
      <c r="T66" s="28"/>
    </row>
    <row r="67" spans="1:20" ht="15">
      <c r="A67"/>
      <c r="B67" s="8"/>
      <c r="C67" s="8"/>
      <c r="D67" s="8"/>
      <c r="E67" s="8"/>
      <c r="F67" s="8"/>
      <c r="G67" s="8"/>
      <c r="H67" s="8"/>
      <c r="I67" s="8"/>
      <c r="J67"/>
      <c r="K67"/>
      <c r="L67"/>
      <c r="M67"/>
      <c r="N67"/>
      <c r="O67" s="8"/>
      <c r="P67" s="27"/>
      <c r="Q67"/>
      <c r="R67"/>
      <c r="S67" s="8"/>
      <c r="T67" s="28"/>
    </row>
    <row r="68" spans="1:20" ht="15">
      <c r="A68"/>
      <c r="B68" s="8"/>
      <c r="C68" s="8"/>
      <c r="D68" s="8"/>
      <c r="E68" s="8"/>
      <c r="F68" s="8"/>
      <c r="G68" s="8"/>
      <c r="H68" s="8"/>
      <c r="I68" s="8"/>
      <c r="J68"/>
      <c r="K68"/>
      <c r="L68"/>
      <c r="M68"/>
      <c r="N68"/>
      <c r="O68" s="8"/>
      <c r="P68" s="27"/>
      <c r="Q68"/>
      <c r="R68"/>
      <c r="S68" s="8"/>
      <c r="T68" s="28"/>
    </row>
    <row r="69" spans="1:20" ht="15">
      <c r="A69"/>
      <c r="B69" s="8"/>
      <c r="C69" s="8"/>
      <c r="D69" s="8"/>
      <c r="E69" s="8"/>
      <c r="F69" s="8"/>
      <c r="G69" s="8"/>
      <c r="H69" s="8"/>
      <c r="I69" s="8"/>
      <c r="J69"/>
      <c r="K69"/>
      <c r="L69"/>
      <c r="M69"/>
      <c r="N69"/>
      <c r="O69" s="8"/>
      <c r="P69" s="27"/>
      <c r="Q69"/>
      <c r="R69"/>
      <c r="S69" s="8"/>
      <c r="T69" s="28"/>
    </row>
    <row r="70" spans="1:20" ht="15">
      <c r="A70"/>
      <c r="B70" s="29"/>
      <c r="C70" s="29"/>
      <c r="D70" s="29"/>
      <c r="E70" s="29"/>
      <c r="F70" s="29"/>
      <c r="G70" s="29"/>
      <c r="H70" s="29"/>
      <c r="I70" s="29"/>
      <c r="J70"/>
      <c r="K70"/>
      <c r="L70"/>
      <c r="M70"/>
      <c r="N70"/>
      <c r="O70" s="29"/>
      <c r="P70" s="31"/>
      <c r="Q70"/>
      <c r="R70" s="32"/>
      <c r="S70" s="29"/>
      <c r="T70" s="31"/>
    </row>
  </sheetData>
  <pageMargins left="0.75" right="0.75" top="0.75" bottom="0.5" header="0.5" footer="0.75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70"/>
  <sheetViews>
    <sheetView topLeftCell="A18" zoomScale="70" zoomScaleNormal="70" zoomScalePageLayoutView="70" workbookViewId="0">
      <selection activeCell="M46" sqref="M46"/>
    </sheetView>
  </sheetViews>
  <sheetFormatPr baseColWidth="10" defaultColWidth="8.83203125" defaultRowHeight="14" x14ac:dyDescent="0"/>
  <cols>
    <col min="1" max="1" width="23.1640625" style="2" customWidth="1"/>
    <col min="2" max="12" width="8.83203125" style="2"/>
    <col min="13" max="13" width="9.6640625" style="2" bestFit="1" customWidth="1"/>
    <col min="14" max="14" width="26.83203125" style="2" bestFit="1" customWidth="1"/>
    <col min="15" max="16384" width="8.83203125" style="2"/>
  </cols>
  <sheetData>
    <row r="1" spans="1:20" ht="18">
      <c r="A1" s="6" t="s">
        <v>0</v>
      </c>
      <c r="O1" s="14"/>
      <c r="P1" s="14"/>
      <c r="Q1" s="14"/>
      <c r="R1" s="14"/>
      <c r="S1" s="14"/>
      <c r="T1" s="14"/>
    </row>
    <row r="2" spans="1:20" ht="15">
      <c r="A2" s="2" t="s">
        <v>28</v>
      </c>
      <c r="B2" s="2" t="s">
        <v>29</v>
      </c>
      <c r="O2" s="14"/>
      <c r="P2" s="14"/>
      <c r="Q2" s="14"/>
      <c r="R2" s="14"/>
      <c r="S2" s="14"/>
      <c r="T2" s="14"/>
    </row>
    <row r="3" spans="1:20" ht="15">
      <c r="B3" s="8" t="s">
        <v>58</v>
      </c>
      <c r="C3" s="8" t="s">
        <v>43</v>
      </c>
      <c r="D3" s="8" t="s">
        <v>44</v>
      </c>
      <c r="E3" s="8" t="s">
        <v>40</v>
      </c>
      <c r="F3" s="8" t="s">
        <v>54</v>
      </c>
      <c r="G3" s="8" t="s">
        <v>46</v>
      </c>
      <c r="H3" s="8" t="s">
        <v>47</v>
      </c>
      <c r="I3" s="8" t="s">
        <v>48</v>
      </c>
      <c r="J3" s="8" t="s">
        <v>49</v>
      </c>
      <c r="K3" s="8" t="s">
        <v>50</v>
      </c>
      <c r="L3" s="8" t="s">
        <v>51</v>
      </c>
      <c r="M3" s="8" t="s">
        <v>52</v>
      </c>
      <c r="N3" t="s">
        <v>56</v>
      </c>
      <c r="O3" s="14"/>
      <c r="P3" s="14"/>
      <c r="Q3" s="14"/>
      <c r="R3" s="14"/>
      <c r="S3" s="14"/>
      <c r="T3" s="14"/>
    </row>
    <row r="4" spans="1:20" ht="15">
      <c r="A4" s="7">
        <v>2013</v>
      </c>
      <c r="O4" s="14"/>
      <c r="P4" s="14"/>
      <c r="Q4" s="14"/>
      <c r="R4" s="14"/>
      <c r="S4" s="14"/>
      <c r="T4" s="14"/>
    </row>
    <row r="5" spans="1:20" ht="15">
      <c r="A5" s="7" t="s">
        <v>32</v>
      </c>
      <c r="O5" s="14"/>
      <c r="P5" s="14"/>
      <c r="Q5" s="14"/>
      <c r="R5" s="14"/>
      <c r="S5" s="14"/>
      <c r="T5" s="14"/>
    </row>
    <row r="6" spans="1:20" ht="15">
      <c r="A6" s="7" t="s">
        <v>4</v>
      </c>
      <c r="B6" s="5">
        <v>0</v>
      </c>
      <c r="C6" s="5">
        <v>0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N6" s="5">
        <v>0</v>
      </c>
      <c r="O6" s="14"/>
      <c r="P6" s="14"/>
      <c r="Q6" s="14"/>
      <c r="R6" s="14"/>
      <c r="S6" s="14"/>
      <c r="T6" s="14"/>
    </row>
    <row r="7" spans="1:20" ht="15">
      <c r="A7" s="7" t="s">
        <v>85</v>
      </c>
      <c r="B7" s="38">
        <v>27775</v>
      </c>
      <c r="C7" s="5">
        <v>0</v>
      </c>
      <c r="D7" s="5">
        <v>0</v>
      </c>
      <c r="E7" s="5">
        <v>0</v>
      </c>
      <c r="F7" s="5">
        <v>0</v>
      </c>
      <c r="G7" s="5">
        <v>0</v>
      </c>
      <c r="H7" s="5">
        <v>0</v>
      </c>
      <c r="N7" s="5">
        <v>0</v>
      </c>
      <c r="O7" s="14"/>
      <c r="P7" s="14"/>
      <c r="Q7" s="14"/>
      <c r="R7" s="14"/>
      <c r="S7" s="14"/>
      <c r="T7" s="14"/>
    </row>
    <row r="8" spans="1:20" ht="15">
      <c r="A8" s="7" t="s">
        <v>6</v>
      </c>
      <c r="B8" s="5">
        <v>0</v>
      </c>
      <c r="C8" s="5">
        <v>0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N8" s="5">
        <v>0</v>
      </c>
      <c r="O8" s="14"/>
      <c r="P8" s="14"/>
      <c r="Q8" s="14"/>
      <c r="R8" s="14"/>
      <c r="S8" s="14"/>
      <c r="T8" s="14"/>
    </row>
    <row r="9" spans="1:20" ht="15">
      <c r="A9" s="7" t="s">
        <v>7</v>
      </c>
      <c r="B9" s="38">
        <f>SUM(B6:B8)</f>
        <v>27775</v>
      </c>
      <c r="C9" s="5">
        <v>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N9" s="5">
        <v>0</v>
      </c>
      <c r="O9" s="14"/>
      <c r="P9" s="14"/>
      <c r="Q9" s="14"/>
      <c r="R9" s="14"/>
      <c r="S9" s="14"/>
      <c r="T9" s="14"/>
    </row>
    <row r="10" spans="1:20" ht="15">
      <c r="A10" s="7"/>
      <c r="B10" s="7"/>
      <c r="C10" s="7"/>
      <c r="O10" s="14"/>
      <c r="P10" s="14"/>
      <c r="Q10" s="14"/>
      <c r="R10" s="14"/>
      <c r="S10" s="14"/>
      <c r="T10" s="14"/>
    </row>
    <row r="11" spans="1:20" ht="15">
      <c r="C11" s="7"/>
      <c r="O11" s="14"/>
      <c r="P11" s="14"/>
      <c r="Q11" s="14"/>
      <c r="R11" s="14"/>
      <c r="S11" s="14"/>
      <c r="T11" s="14"/>
    </row>
    <row r="12" spans="1:20" ht="15">
      <c r="C12" s="7"/>
      <c r="O12" s="14"/>
      <c r="P12" s="14"/>
      <c r="Q12" s="14"/>
      <c r="R12" s="14"/>
      <c r="S12" s="14"/>
      <c r="T12" s="14"/>
    </row>
    <row r="13" spans="1:20" ht="18">
      <c r="A13" s="1" t="s">
        <v>8</v>
      </c>
      <c r="B13" s="1"/>
      <c r="C13" s="1"/>
      <c r="D13" s="1"/>
      <c r="E13" s="1"/>
      <c r="F13" s="1"/>
      <c r="G13" s="1"/>
      <c r="H13" s="1"/>
      <c r="N13" s="1"/>
      <c r="O13" s="14"/>
      <c r="P13" s="14"/>
      <c r="Q13" s="14"/>
      <c r="R13" s="14"/>
      <c r="S13" s="14"/>
      <c r="T13" s="14"/>
    </row>
    <row r="14" spans="1:20" ht="15">
      <c r="O14" s="14"/>
      <c r="P14" s="14"/>
      <c r="Q14" s="14"/>
      <c r="R14" s="14"/>
      <c r="S14" s="14"/>
      <c r="T14" s="14"/>
    </row>
    <row r="15" spans="1:20" ht="15">
      <c r="B15" t="s">
        <v>59</v>
      </c>
      <c r="C15" s="8" t="s">
        <v>43</v>
      </c>
      <c r="D15" s="8" t="s">
        <v>44</v>
      </c>
      <c r="E15" s="8" t="s">
        <v>40</v>
      </c>
      <c r="F15" s="8" t="s">
        <v>45</v>
      </c>
      <c r="G15" s="8" t="s">
        <v>46</v>
      </c>
      <c r="H15" s="8" t="s">
        <v>47</v>
      </c>
      <c r="I15" s="8" t="s">
        <v>48</v>
      </c>
      <c r="J15" s="8" t="s">
        <v>49</v>
      </c>
      <c r="K15" s="8" t="s">
        <v>50</v>
      </c>
      <c r="L15" s="8" t="s">
        <v>51</v>
      </c>
      <c r="M15" s="8" t="s">
        <v>52</v>
      </c>
      <c r="N15" s="2" t="s">
        <v>56</v>
      </c>
      <c r="O15" s="14"/>
      <c r="P15" s="14"/>
      <c r="Q15" s="14"/>
      <c r="R15" s="14"/>
      <c r="S15" s="14"/>
      <c r="T15" s="14"/>
    </row>
    <row r="16" spans="1:20" ht="15">
      <c r="O16" s="14"/>
      <c r="P16" s="14"/>
      <c r="Q16" s="14"/>
      <c r="R16" s="14"/>
      <c r="S16" s="14"/>
      <c r="T16" s="14"/>
    </row>
    <row r="17" spans="1:20" ht="15">
      <c r="A17" s="2" t="s">
        <v>10</v>
      </c>
      <c r="B17" s="5">
        <v>0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N17" s="5">
        <v>0</v>
      </c>
      <c r="O17" s="14"/>
      <c r="P17" s="14"/>
      <c r="Q17" s="14"/>
      <c r="R17" s="14"/>
      <c r="S17" s="14"/>
      <c r="T17" s="14"/>
    </row>
    <row r="18" spans="1:20" ht="15">
      <c r="A18" s="2" t="s">
        <v>11</v>
      </c>
      <c r="B18" s="5">
        <v>0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N18" s="5">
        <v>0</v>
      </c>
      <c r="O18" s="14"/>
      <c r="P18" s="14"/>
      <c r="Q18" s="14"/>
      <c r="R18" s="14"/>
      <c r="S18" s="14"/>
      <c r="T18" s="14"/>
    </row>
    <row r="19" spans="1:20" ht="15">
      <c r="A19" s="2" t="s">
        <v>12</v>
      </c>
      <c r="B19" s="5">
        <v>0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N19" s="5">
        <v>0</v>
      </c>
      <c r="O19" s="14"/>
      <c r="P19" s="14"/>
      <c r="Q19" s="14"/>
      <c r="R19" s="14"/>
      <c r="S19" s="14"/>
      <c r="T19" s="14"/>
    </row>
    <row r="20" spans="1:20" ht="15">
      <c r="A20" s="2" t="s">
        <v>13</v>
      </c>
      <c r="B20" s="5">
        <v>0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N20" s="5">
        <v>0</v>
      </c>
      <c r="O20" s="14"/>
      <c r="P20" s="14"/>
      <c r="Q20" s="14"/>
      <c r="R20" s="14"/>
      <c r="S20" s="14"/>
      <c r="T20" s="14"/>
    </row>
    <row r="21" spans="1:20" ht="15">
      <c r="A21" s="2" t="s">
        <v>14</v>
      </c>
      <c r="B21" s="5">
        <v>0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N21" s="5">
        <v>0</v>
      </c>
      <c r="O21" s="14"/>
      <c r="P21" s="14"/>
      <c r="Q21" s="14"/>
      <c r="R21" s="14"/>
      <c r="S21" s="14"/>
      <c r="T21" s="14"/>
    </row>
    <row r="22" spans="1:20" ht="15">
      <c r="A22" s="2" t="s">
        <v>15</v>
      </c>
      <c r="B22" s="5">
        <v>0</v>
      </c>
      <c r="C22" s="5">
        <v>0</v>
      </c>
      <c r="D22" s="5">
        <v>0</v>
      </c>
      <c r="E22" s="5">
        <v>0</v>
      </c>
      <c r="F22" s="5">
        <v>0</v>
      </c>
      <c r="G22" s="5">
        <v>0</v>
      </c>
      <c r="H22" s="5">
        <v>0</v>
      </c>
      <c r="N22" s="5">
        <v>0</v>
      </c>
      <c r="O22" s="14"/>
      <c r="P22" s="14"/>
      <c r="Q22" s="14"/>
      <c r="R22" s="14"/>
      <c r="S22" s="14"/>
      <c r="T22" s="14"/>
    </row>
    <row r="23" spans="1:20" ht="15">
      <c r="A23" s="2" t="s">
        <v>7</v>
      </c>
      <c r="B23" s="5">
        <v>0</v>
      </c>
      <c r="C23" s="5">
        <v>0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L23" s="4"/>
      <c r="N23" s="5">
        <v>0</v>
      </c>
      <c r="O23" s="14"/>
      <c r="P23" s="14"/>
      <c r="Q23" s="14"/>
      <c r="R23" s="14"/>
      <c r="S23" s="14"/>
      <c r="T23" s="14"/>
    </row>
    <row r="24" spans="1:20" ht="15">
      <c r="O24" s="14"/>
      <c r="P24" s="14"/>
      <c r="Q24" s="14"/>
      <c r="R24" s="14"/>
      <c r="S24" s="14"/>
      <c r="T24" s="14"/>
    </row>
    <row r="25" spans="1:20" ht="15">
      <c r="O25" s="14"/>
      <c r="P25" s="14"/>
      <c r="Q25" s="14"/>
      <c r="R25" s="14"/>
      <c r="S25" s="14"/>
      <c r="T25" s="14"/>
    </row>
    <row r="26" spans="1:20" ht="15">
      <c r="O26" s="14"/>
      <c r="P26" s="14"/>
      <c r="Q26" s="14"/>
      <c r="R26" s="14"/>
      <c r="S26" s="14"/>
      <c r="T26" s="14"/>
    </row>
    <row r="27" spans="1:20" ht="18">
      <c r="A27" s="1" t="s">
        <v>16</v>
      </c>
      <c r="B27" s="1"/>
      <c r="C27" s="1"/>
      <c r="D27" s="1"/>
      <c r="E27" s="1"/>
      <c r="F27" s="1"/>
      <c r="G27" s="1"/>
      <c r="O27" s="14"/>
      <c r="P27" s="14"/>
      <c r="Q27" s="14"/>
      <c r="R27" s="14"/>
      <c r="S27" s="14"/>
      <c r="T27" s="14"/>
    </row>
    <row r="28" spans="1:20" ht="15">
      <c r="N28" s="37">
        <f>N32-M32-F32-C32</f>
        <v>44612</v>
      </c>
      <c r="O28" s="14"/>
      <c r="P28" s="14"/>
      <c r="Q28" s="14"/>
      <c r="R28" s="14" t="s">
        <v>63</v>
      </c>
      <c r="S28" s="9">
        <f>N42/1000</f>
        <v>349.04164000000003</v>
      </c>
      <c r="T28" s="14"/>
    </row>
    <row r="29" spans="1:20" ht="15">
      <c r="B29" t="s">
        <v>60</v>
      </c>
      <c r="C29" s="8" t="s">
        <v>43</v>
      </c>
      <c r="D29" s="8" t="s">
        <v>44</v>
      </c>
      <c r="E29" s="8" t="s">
        <v>84</v>
      </c>
      <c r="F29" t="s">
        <v>53</v>
      </c>
      <c r="G29" s="8" t="s">
        <v>46</v>
      </c>
      <c r="H29" s="8" t="s">
        <v>47</v>
      </c>
      <c r="I29" s="8" t="s">
        <v>54</v>
      </c>
      <c r="J29" s="8" t="s">
        <v>49</v>
      </c>
      <c r="K29" s="8" t="s">
        <v>50</v>
      </c>
      <c r="L29" s="8" t="s">
        <v>51</v>
      </c>
      <c r="M29" s="8" t="s">
        <v>52</v>
      </c>
      <c r="N29" t="s">
        <v>57</v>
      </c>
      <c r="O29" s="14"/>
      <c r="P29" s="14"/>
      <c r="Q29" s="14"/>
      <c r="R29" s="14"/>
      <c r="S29" s="14"/>
      <c r="T29" s="14"/>
    </row>
    <row r="30" spans="1:20" ht="15">
      <c r="O30" s="14"/>
      <c r="P30" s="14"/>
      <c r="Q30" s="14"/>
      <c r="R30" s="14"/>
      <c r="S30" s="14" t="s">
        <v>64</v>
      </c>
      <c r="T30" s="14" t="s">
        <v>65</v>
      </c>
    </row>
    <row r="31" spans="1:20" ht="15">
      <c r="A31" s="2" t="s">
        <v>19</v>
      </c>
      <c r="B31" s="37">
        <v>0</v>
      </c>
      <c r="C31" s="37">
        <v>2094</v>
      </c>
      <c r="D31" s="37">
        <v>0</v>
      </c>
      <c r="E31" s="37">
        <v>0</v>
      </c>
      <c r="F31" s="37">
        <v>221</v>
      </c>
      <c r="G31" s="37">
        <v>0</v>
      </c>
      <c r="H31" s="37">
        <v>0</v>
      </c>
      <c r="I31" s="37"/>
      <c r="J31" s="37"/>
      <c r="K31" s="37"/>
      <c r="M31" s="37">
        <v>4376</v>
      </c>
      <c r="N31" s="37">
        <f>SUM(B31:M31)</f>
        <v>6691</v>
      </c>
      <c r="O31" s="10">
        <f>N31/N$39</f>
        <v>2.0042355238839814E-2</v>
      </c>
      <c r="P31" s="15" t="s">
        <v>66</v>
      </c>
      <c r="Q31" s="14"/>
      <c r="R31" s="14" t="s">
        <v>52</v>
      </c>
      <c r="S31" s="11">
        <f>M42/1000</f>
        <v>205.18164000000002</v>
      </c>
      <c r="T31" s="12">
        <f>M43</f>
        <v>0.5878428716986317</v>
      </c>
    </row>
    <row r="32" spans="1:20" ht="15">
      <c r="A32" s="2" t="s">
        <v>20</v>
      </c>
      <c r="B32" s="37">
        <v>0</v>
      </c>
      <c r="C32" s="37">
        <v>9314</v>
      </c>
      <c r="D32" s="37">
        <v>0</v>
      </c>
      <c r="E32" s="38">
        <v>39612</v>
      </c>
      <c r="F32" s="37">
        <v>550</v>
      </c>
      <c r="G32" s="38">
        <v>5000</v>
      </c>
      <c r="H32" s="37">
        <v>0</v>
      </c>
      <c r="I32" s="37"/>
      <c r="J32" s="37"/>
      <c r="K32" s="37"/>
      <c r="M32" s="37">
        <v>110131</v>
      </c>
      <c r="N32" s="37">
        <f t="shared" ref="N32:N38" si="0">SUM(B32:M32)</f>
        <v>164607</v>
      </c>
      <c r="O32" s="10">
        <f t="shared" ref="O32:O34" si="1">N32/N$39</f>
        <v>0.49306710040348306</v>
      </c>
      <c r="P32" s="15" t="s">
        <v>67</v>
      </c>
      <c r="Q32" s="14"/>
      <c r="R32" s="14" t="s">
        <v>46</v>
      </c>
      <c r="S32" s="11">
        <f>G42/1000</f>
        <v>28.977</v>
      </c>
      <c r="T32" s="13">
        <f>G43</f>
        <v>8.3018748135609263E-2</v>
      </c>
    </row>
    <row r="33" spans="1:20" ht="15">
      <c r="A33" s="2" t="s">
        <v>21</v>
      </c>
      <c r="B33" s="37">
        <v>0</v>
      </c>
      <c r="C33" s="37">
        <v>646</v>
      </c>
      <c r="D33" s="37">
        <v>0</v>
      </c>
      <c r="E33" s="37">
        <v>0</v>
      </c>
      <c r="F33" s="37">
        <v>0</v>
      </c>
      <c r="G33" s="37">
        <v>0</v>
      </c>
      <c r="H33" s="37">
        <v>0</v>
      </c>
      <c r="I33" s="37"/>
      <c r="J33" s="37"/>
      <c r="K33" s="37"/>
      <c r="M33" s="37">
        <v>9232</v>
      </c>
      <c r="N33" s="37">
        <f t="shared" si="0"/>
        <v>9878</v>
      </c>
      <c r="O33" s="10">
        <f t="shared" si="1"/>
        <v>2.9588758787813432E-2</v>
      </c>
      <c r="P33" s="15" t="s">
        <v>68</v>
      </c>
      <c r="Q33" s="14"/>
      <c r="R33" s="14" t="s">
        <v>49</v>
      </c>
      <c r="S33" s="11">
        <f>J42/1000</f>
        <v>0</v>
      </c>
      <c r="T33" s="12">
        <f>J43</f>
        <v>0</v>
      </c>
    </row>
    <row r="34" spans="1:20" ht="15">
      <c r="A34" s="2" t="s">
        <v>22</v>
      </c>
      <c r="B34" s="37">
        <v>0</v>
      </c>
      <c r="C34" s="37">
        <v>57102</v>
      </c>
      <c r="D34" s="37">
        <v>0</v>
      </c>
      <c r="E34" s="37">
        <v>0</v>
      </c>
      <c r="F34" s="37">
        <v>4933</v>
      </c>
      <c r="G34" s="37">
        <v>0</v>
      </c>
      <c r="H34" s="37">
        <v>0</v>
      </c>
      <c r="I34" s="37"/>
      <c r="J34" s="37"/>
      <c r="K34" s="37"/>
      <c r="M34" s="37">
        <v>166</v>
      </c>
      <c r="N34" s="37">
        <f t="shared" si="0"/>
        <v>62201</v>
      </c>
      <c r="O34" s="10">
        <f t="shared" si="1"/>
        <v>0.18631811959513903</v>
      </c>
      <c r="P34" s="15" t="s">
        <v>69</v>
      </c>
      <c r="Q34" s="14"/>
      <c r="R34" s="14" t="s">
        <v>53</v>
      </c>
      <c r="S34" s="11">
        <f>F42/1000</f>
        <v>5.7039999999999997</v>
      </c>
      <c r="T34" s="12">
        <f>F43</f>
        <v>1.6341889752752709E-2</v>
      </c>
    </row>
    <row r="35" spans="1:20" ht="15">
      <c r="A35" s="2" t="s">
        <v>23</v>
      </c>
      <c r="B35" s="37">
        <v>0</v>
      </c>
      <c r="C35" s="37">
        <v>209</v>
      </c>
      <c r="D35" s="37">
        <v>0</v>
      </c>
      <c r="E35" s="37">
        <v>0</v>
      </c>
      <c r="F35" s="37">
        <v>0</v>
      </c>
      <c r="G35" s="37">
        <v>0</v>
      </c>
      <c r="H35" s="37">
        <v>0</v>
      </c>
      <c r="I35" s="37"/>
      <c r="J35" s="37"/>
      <c r="K35" s="37"/>
      <c r="M35" s="37">
        <v>24367</v>
      </c>
      <c r="N35" s="37">
        <f t="shared" si="0"/>
        <v>24576</v>
      </c>
      <c r="O35" s="10">
        <f>N35/N$39</f>
        <v>7.3615441989198518E-2</v>
      </c>
      <c r="P35" s="15" t="s">
        <v>70</v>
      </c>
      <c r="Q35" s="15"/>
      <c r="R35" s="14" t="s">
        <v>89</v>
      </c>
      <c r="S35" s="9">
        <f>E42/1000</f>
        <v>39.612000000000002</v>
      </c>
      <c r="T35" s="12">
        <f>E43</f>
        <v>0.11348789216094675</v>
      </c>
    </row>
    <row r="36" spans="1:20" ht="15">
      <c r="A36" s="2" t="s">
        <v>24</v>
      </c>
      <c r="B36" s="37">
        <v>0</v>
      </c>
      <c r="C36" s="37">
        <v>102</v>
      </c>
      <c r="D36" s="37">
        <v>0</v>
      </c>
      <c r="E36" s="37">
        <v>0</v>
      </c>
      <c r="F36" s="37">
        <v>0</v>
      </c>
      <c r="G36" s="37">
        <v>23977</v>
      </c>
      <c r="H36" s="37">
        <v>0</v>
      </c>
      <c r="I36" s="37"/>
      <c r="J36" s="37"/>
      <c r="K36" s="37"/>
      <c r="M36" s="37">
        <v>40480</v>
      </c>
      <c r="N36" s="37">
        <f t="shared" si="0"/>
        <v>64559</v>
      </c>
      <c r="O36" s="15"/>
      <c r="P36" s="15"/>
      <c r="Q36" s="14"/>
      <c r="R36" s="14" t="s">
        <v>71</v>
      </c>
      <c r="S36" s="11">
        <f>C42/1000</f>
        <v>69.566999999999993</v>
      </c>
      <c r="T36" s="13">
        <f>C43</f>
        <v>0.19930859825205954</v>
      </c>
    </row>
    <row r="37" spans="1:20" ht="15">
      <c r="A37" s="2" t="s">
        <v>25</v>
      </c>
      <c r="B37" s="37">
        <v>0</v>
      </c>
      <c r="C37" s="37">
        <v>100</v>
      </c>
      <c r="D37" s="37">
        <v>0</v>
      </c>
      <c r="E37" s="37">
        <v>0</v>
      </c>
      <c r="F37" s="37">
        <v>0</v>
      </c>
      <c r="G37" s="37">
        <v>0</v>
      </c>
      <c r="H37" s="37">
        <v>0</v>
      </c>
      <c r="I37" s="37"/>
      <c r="J37" s="37"/>
      <c r="K37" s="37"/>
      <c r="M37" s="37">
        <v>1138</v>
      </c>
      <c r="N37" s="37">
        <f t="shared" si="0"/>
        <v>1238</v>
      </c>
      <c r="O37" s="15"/>
      <c r="P37" s="15"/>
      <c r="Q37" s="14"/>
      <c r="R37" s="14" t="s">
        <v>72</v>
      </c>
      <c r="S37" s="11">
        <f>I42/1000</f>
        <v>0</v>
      </c>
      <c r="T37" s="12">
        <f>I43</f>
        <v>0</v>
      </c>
    </row>
    <row r="38" spans="1:20" ht="15">
      <c r="A38" s="2" t="s">
        <v>26</v>
      </c>
      <c r="B38" s="37">
        <v>0</v>
      </c>
      <c r="C38" s="37">
        <v>0</v>
      </c>
      <c r="D38" s="37">
        <v>0</v>
      </c>
      <c r="E38" s="37">
        <v>0</v>
      </c>
      <c r="F38" s="37">
        <v>0</v>
      </c>
      <c r="G38" s="37">
        <v>0</v>
      </c>
      <c r="H38" s="37">
        <v>0</v>
      </c>
      <c r="I38" s="37"/>
      <c r="J38" s="37"/>
      <c r="K38" s="37"/>
      <c r="M38" s="37">
        <v>93</v>
      </c>
      <c r="N38" s="37">
        <f t="shared" si="0"/>
        <v>93</v>
      </c>
      <c r="O38" s="15">
        <f>SUM(O31:O35)</f>
        <v>0.80263177601447389</v>
      </c>
      <c r="P38" s="15"/>
      <c r="Q38" s="14"/>
      <c r="R38" s="14" t="s">
        <v>47</v>
      </c>
      <c r="S38" s="11">
        <f>H42/1000</f>
        <v>0</v>
      </c>
      <c r="T38" s="12">
        <f>H43</f>
        <v>0</v>
      </c>
    </row>
    <row r="39" spans="1:20" ht="15">
      <c r="A39" s="2" t="s">
        <v>7</v>
      </c>
      <c r="B39" s="37">
        <v>0</v>
      </c>
      <c r="C39" s="37">
        <f>SUM(C31:C38)</f>
        <v>69567</v>
      </c>
      <c r="D39" s="37">
        <f t="shared" ref="D39:N39" si="2">SUM(D31:D38)</f>
        <v>0</v>
      </c>
      <c r="E39" s="37">
        <f t="shared" si="2"/>
        <v>39612</v>
      </c>
      <c r="F39" s="37">
        <f t="shared" si="2"/>
        <v>5704</v>
      </c>
      <c r="G39" s="37">
        <f t="shared" si="2"/>
        <v>28977</v>
      </c>
      <c r="H39" s="37">
        <f t="shared" si="2"/>
        <v>0</v>
      </c>
      <c r="I39" s="37">
        <f t="shared" si="2"/>
        <v>0</v>
      </c>
      <c r="J39" s="37">
        <f t="shared" si="2"/>
        <v>0</v>
      </c>
      <c r="K39" s="37">
        <f t="shared" si="2"/>
        <v>0</v>
      </c>
      <c r="L39" s="37">
        <f t="shared" si="2"/>
        <v>0</v>
      </c>
      <c r="M39" s="37">
        <f t="shared" si="2"/>
        <v>189983</v>
      </c>
      <c r="N39" s="37">
        <f t="shared" si="2"/>
        <v>333843</v>
      </c>
      <c r="O39" s="14"/>
      <c r="P39" s="14"/>
      <c r="Q39" s="14"/>
      <c r="R39" s="14"/>
      <c r="S39" s="11">
        <f>SUM(S31:S38)</f>
        <v>349.04164000000003</v>
      </c>
      <c r="T39" s="12">
        <f>SUM(T31:T38)</f>
        <v>1</v>
      </c>
    </row>
    <row r="41" spans="1:20" ht="15">
      <c r="A41" s="16" t="s">
        <v>73</v>
      </c>
      <c r="B41" s="17">
        <f>B38+B37+B36</f>
        <v>0</v>
      </c>
      <c r="C41" s="17">
        <f t="shared" ref="C41:N41" si="3">C38+C37+C36</f>
        <v>202</v>
      </c>
      <c r="D41" s="17">
        <f t="shared" si="3"/>
        <v>0</v>
      </c>
      <c r="E41" s="17">
        <f t="shared" si="3"/>
        <v>0</v>
      </c>
      <c r="F41" s="17">
        <f t="shared" si="3"/>
        <v>0</v>
      </c>
      <c r="G41" s="17">
        <f t="shared" si="3"/>
        <v>23977</v>
      </c>
      <c r="H41" s="17">
        <f t="shared" si="3"/>
        <v>0</v>
      </c>
      <c r="I41" s="17">
        <f t="shared" si="3"/>
        <v>0</v>
      </c>
      <c r="J41" s="17">
        <f t="shared" si="3"/>
        <v>0</v>
      </c>
      <c r="K41" s="17">
        <f t="shared" si="3"/>
        <v>0</v>
      </c>
      <c r="L41" s="17">
        <f t="shared" si="3"/>
        <v>0</v>
      </c>
      <c r="M41" s="17">
        <f t="shared" si="3"/>
        <v>41711</v>
      </c>
      <c r="N41" s="17">
        <f t="shared" si="3"/>
        <v>65890</v>
      </c>
      <c r="O41" s="10">
        <f>N41/N$39</f>
        <v>0.19736822398552614</v>
      </c>
      <c r="P41" s="10" t="s">
        <v>74</v>
      </c>
      <c r="Q41"/>
      <c r="R41"/>
      <c r="S41"/>
      <c r="T41"/>
    </row>
    <row r="42" spans="1:20" ht="15">
      <c r="A42" s="18" t="s">
        <v>75</v>
      </c>
      <c r="B42" s="17"/>
      <c r="C42" s="19">
        <f>C39+C23</f>
        <v>69567</v>
      </c>
      <c r="D42" s="19">
        <f t="shared" ref="D42:L42" si="4">D39+D23</f>
        <v>0</v>
      </c>
      <c r="E42" s="19">
        <f t="shared" si="4"/>
        <v>39612</v>
      </c>
      <c r="F42" s="19">
        <f t="shared" si="4"/>
        <v>5704</v>
      </c>
      <c r="G42" s="19">
        <f t="shared" si="4"/>
        <v>28977</v>
      </c>
      <c r="H42" s="19">
        <f t="shared" si="4"/>
        <v>0</v>
      </c>
      <c r="I42" s="19">
        <f t="shared" si="4"/>
        <v>0</v>
      </c>
      <c r="J42" s="19">
        <f t="shared" si="4"/>
        <v>0</v>
      </c>
      <c r="K42" s="19">
        <f t="shared" si="4"/>
        <v>0</v>
      </c>
      <c r="L42" s="19">
        <f t="shared" si="4"/>
        <v>0</v>
      </c>
      <c r="M42" s="19">
        <f>M39+M23-B6+M45</f>
        <v>205181.64</v>
      </c>
      <c r="N42" s="20">
        <f>SUM(C42:M42)</f>
        <v>349041.64</v>
      </c>
      <c r="O42"/>
      <c r="P42"/>
      <c r="Q42"/>
      <c r="R42"/>
      <c r="S42" t="s">
        <v>64</v>
      </c>
      <c r="T42" t="s">
        <v>65</v>
      </c>
    </row>
    <row r="43" spans="1:20" ht="15">
      <c r="A43" s="18" t="s">
        <v>76</v>
      </c>
      <c r="B43" s="17"/>
      <c r="C43" s="10">
        <f t="shared" ref="C43:M43" si="5">C42/$N42</f>
        <v>0.19930859825205954</v>
      </c>
      <c r="D43" s="10">
        <f t="shared" si="5"/>
        <v>0</v>
      </c>
      <c r="E43" s="10">
        <f t="shared" si="5"/>
        <v>0.11348789216094675</v>
      </c>
      <c r="F43" s="10">
        <f t="shared" si="5"/>
        <v>1.6341889752752709E-2</v>
      </c>
      <c r="G43" s="10">
        <f t="shared" si="5"/>
        <v>8.3018748135609263E-2</v>
      </c>
      <c r="H43" s="10">
        <f t="shared" si="5"/>
        <v>0</v>
      </c>
      <c r="I43" s="10">
        <f t="shared" si="5"/>
        <v>0</v>
      </c>
      <c r="J43" s="10">
        <f t="shared" si="5"/>
        <v>0</v>
      </c>
      <c r="K43" s="10">
        <f t="shared" si="5"/>
        <v>0</v>
      </c>
      <c r="L43" s="10">
        <f t="shared" si="5"/>
        <v>0</v>
      </c>
      <c r="M43" s="10">
        <f t="shared" si="5"/>
        <v>0.5878428716986317</v>
      </c>
      <c r="N43" s="10">
        <f>SUM(C43:M43)</f>
        <v>1</v>
      </c>
      <c r="O43"/>
      <c r="P43"/>
      <c r="Q43"/>
      <c r="R43" t="s">
        <v>27</v>
      </c>
      <c r="S43" s="21">
        <f>N45/1000</f>
        <v>15.198639999999999</v>
      </c>
      <c r="T43"/>
    </row>
    <row r="44" spans="1:20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/>
      <c r="P44"/>
      <c r="Q44"/>
      <c r="R44" t="s">
        <v>77</v>
      </c>
      <c r="S44" s="22">
        <f>N41/1000</f>
        <v>65.89</v>
      </c>
      <c r="T44" s="12">
        <f>O41</f>
        <v>0.19736822398552614</v>
      </c>
    </row>
    <row r="45" spans="1:20" ht="15">
      <c r="A45" s="8" t="s">
        <v>78</v>
      </c>
      <c r="B45" s="8">
        <f>B23-B39</f>
        <v>0</v>
      </c>
      <c r="C45" s="8"/>
      <c r="D45" s="8"/>
      <c r="E45" s="8"/>
      <c r="F45" s="8"/>
      <c r="G45" s="8"/>
      <c r="H45" s="8"/>
      <c r="I45" s="8"/>
      <c r="J45" s="8"/>
      <c r="K45" s="8"/>
      <c r="L45" s="8"/>
      <c r="M45" s="23">
        <f>M39*0.08</f>
        <v>15198.64</v>
      </c>
      <c r="N45" s="20">
        <f>B45+M45</f>
        <v>15198.64</v>
      </c>
      <c r="O45"/>
      <c r="P45"/>
      <c r="Q45"/>
      <c r="R45" t="s">
        <v>79</v>
      </c>
      <c r="S45" s="22">
        <f>N35/1000</f>
        <v>24.576000000000001</v>
      </c>
      <c r="T45" s="12">
        <f>O35</f>
        <v>7.3615441989198518E-2</v>
      </c>
    </row>
    <row r="46" spans="1:20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73"/>
      <c r="N46" s="8"/>
      <c r="O46"/>
      <c r="P46"/>
      <c r="Q46"/>
      <c r="R46" t="s">
        <v>80</v>
      </c>
      <c r="S46" s="22">
        <f>N33/1000</f>
        <v>9.8780000000000001</v>
      </c>
      <c r="T46" s="12">
        <f>O33</f>
        <v>2.9588758787813432E-2</v>
      </c>
    </row>
    <row r="47" spans="1:20">
      <c r="A47" s="8"/>
      <c r="B47" s="8"/>
      <c r="C47" s="24"/>
      <c r="D47" s="8"/>
      <c r="E47" s="8"/>
      <c r="F47" s="8"/>
      <c r="G47" s="8"/>
      <c r="H47" s="8"/>
      <c r="I47" s="8"/>
      <c r="J47" s="8"/>
      <c r="K47" s="8"/>
      <c r="L47" s="8"/>
      <c r="M47" s="32"/>
      <c r="N47" s="8"/>
      <c r="O47"/>
      <c r="P47"/>
      <c r="Q47"/>
      <c r="R47" t="s">
        <v>66</v>
      </c>
      <c r="S47" s="22">
        <f>N31/1000</f>
        <v>6.6909999999999998</v>
      </c>
      <c r="T47" s="12">
        <f>O31</f>
        <v>2.0042355238839814E-2</v>
      </c>
    </row>
    <row r="48" spans="1:20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32"/>
      <c r="N48" s="8"/>
      <c r="O48"/>
      <c r="P48"/>
      <c r="Q48"/>
      <c r="R48" t="s">
        <v>81</v>
      </c>
      <c r="S48" s="22">
        <f>N32/1000</f>
        <v>164.607</v>
      </c>
      <c r="T48" s="13">
        <f>O32</f>
        <v>0.49306710040348306</v>
      </c>
    </row>
    <row r="49" spans="1:20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/>
      <c r="P49"/>
      <c r="Q49"/>
      <c r="R49" t="s">
        <v>82</v>
      </c>
      <c r="S49" s="22">
        <f>N34/1000</f>
        <v>62.201000000000001</v>
      </c>
      <c r="T49" s="13">
        <f>O34</f>
        <v>0.18631811959513903</v>
      </c>
    </row>
    <row r="50" spans="1:20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/>
      <c r="P50"/>
      <c r="Q50"/>
      <c r="R50" t="s">
        <v>83</v>
      </c>
      <c r="S50" s="22">
        <f>SUM(S44:S49)</f>
        <v>333.84300000000002</v>
      </c>
      <c r="T50" s="12">
        <f>SUM(T44:T49)</f>
        <v>0.99999999999999989</v>
      </c>
    </row>
    <row r="51" spans="1:20">
      <c r="A51"/>
      <c r="B51"/>
      <c r="C51" s="8"/>
      <c r="D51" s="8"/>
      <c r="E51" s="8"/>
      <c r="F51" s="8"/>
      <c r="G51" s="8"/>
      <c r="H51" s="8"/>
      <c r="I51" s="8"/>
      <c r="J51" s="8"/>
      <c r="K51" s="8"/>
      <c r="L51"/>
      <c r="M51"/>
      <c r="N51"/>
      <c r="O51"/>
      <c r="P51"/>
      <c r="Q51"/>
      <c r="R51"/>
      <c r="S51"/>
      <c r="T51"/>
    </row>
    <row r="52" spans="1:20">
      <c r="A52"/>
      <c r="B52"/>
      <c r="C52" s="8"/>
      <c r="D52" s="8"/>
      <c r="E52" s="8"/>
      <c r="F52" s="8"/>
      <c r="G52" s="8"/>
      <c r="H52" s="8"/>
      <c r="I52" s="8"/>
      <c r="J52" s="8"/>
      <c r="K52" s="8"/>
      <c r="L52"/>
      <c r="M52"/>
      <c r="N52"/>
      <c r="O52"/>
      <c r="P52"/>
      <c r="Q52"/>
      <c r="R52"/>
      <c r="S52"/>
      <c r="T52"/>
    </row>
    <row r="53" spans="1:20">
      <c r="A53"/>
      <c r="B53"/>
      <c r="C53" s="8"/>
      <c r="D53" s="8"/>
      <c r="E53" s="8"/>
      <c r="F53" s="8"/>
      <c r="G53" s="8"/>
      <c r="H53" s="8"/>
      <c r="I53" s="8"/>
      <c r="J53" s="8"/>
      <c r="K53" s="8"/>
      <c r="L53"/>
      <c r="M53"/>
      <c r="N53"/>
      <c r="O53"/>
      <c r="P53"/>
      <c r="Q53"/>
      <c r="R53"/>
      <c r="S53" s="5"/>
      <c r="T53" s="25"/>
    </row>
    <row r="54" spans="1:20" ht="15">
      <c r="A54"/>
      <c r="B54"/>
      <c r="C54" s="8"/>
      <c r="D54" s="8"/>
      <c r="E54" s="8"/>
      <c r="F54" s="8"/>
      <c r="G54" s="8"/>
      <c r="H54" s="8"/>
      <c r="I54" s="8"/>
      <c r="J54" s="8"/>
      <c r="K54" s="8"/>
      <c r="L54" s="8"/>
      <c r="M54" s="27"/>
      <c r="N54"/>
      <c r="O54" s="8"/>
      <c r="P54" s="12"/>
      <c r="Q54"/>
      <c r="R54"/>
      <c r="S54" s="8"/>
      <c r="T54" s="28"/>
    </row>
    <row r="55" spans="1:20" ht="15">
      <c r="A55"/>
      <c r="B55"/>
      <c r="C55" s="26"/>
      <c r="D55" s="26"/>
      <c r="E55" s="26"/>
      <c r="F55" s="26"/>
      <c r="G55" s="26"/>
      <c r="H55" s="26"/>
      <c r="I55" s="26"/>
      <c r="J55" s="26"/>
      <c r="K55" s="26"/>
      <c r="L55" s="8"/>
      <c r="M55" s="27"/>
      <c r="N55"/>
      <c r="O55" s="8"/>
      <c r="P55" s="12"/>
      <c r="Q55"/>
      <c r="R55"/>
      <c r="S55" s="8"/>
      <c r="T55" s="28"/>
    </row>
    <row r="56" spans="1:20" ht="15">
      <c r="A56"/>
      <c r="B56"/>
      <c r="C56" s="26"/>
      <c r="D56" s="26"/>
      <c r="E56" s="26"/>
      <c r="F56" s="26"/>
      <c r="G56" s="26"/>
      <c r="H56" s="26"/>
      <c r="I56" s="26"/>
      <c r="J56" s="26"/>
      <c r="K56" s="26"/>
      <c r="L56" s="8"/>
      <c r="M56" s="27"/>
      <c r="N56"/>
      <c r="O56" s="8"/>
      <c r="P56" s="12"/>
      <c r="Q56"/>
      <c r="R56"/>
      <c r="S56" s="8"/>
      <c r="T56" s="28"/>
    </row>
    <row r="57" spans="1:20" ht="15">
      <c r="A57"/>
      <c r="B57"/>
      <c r="C57" s="26"/>
      <c r="D57" s="26"/>
      <c r="E57" s="26"/>
      <c r="F57" s="26"/>
      <c r="G57" s="26"/>
      <c r="H57" s="26"/>
      <c r="I57" s="26"/>
      <c r="J57" s="26"/>
      <c r="K57" s="26"/>
      <c r="L57" s="8"/>
      <c r="M57" s="27"/>
      <c r="N57"/>
      <c r="O57" s="8"/>
      <c r="P57" s="12"/>
      <c r="Q57"/>
      <c r="R57"/>
      <c r="S57" s="8"/>
      <c r="T57" s="28"/>
    </row>
    <row r="58" spans="1:20" ht="15">
      <c r="A58"/>
      <c r="B58"/>
      <c r="C58" s="26"/>
      <c r="D58" s="26"/>
      <c r="E58" s="26"/>
      <c r="F58" s="26"/>
      <c r="G58" s="26"/>
      <c r="H58" s="26"/>
      <c r="I58" s="26"/>
      <c r="J58" s="26"/>
      <c r="K58" s="26"/>
      <c r="L58" s="8"/>
      <c r="M58" s="27"/>
      <c r="N58"/>
      <c r="O58" s="8"/>
      <c r="P58" s="12"/>
      <c r="Q58"/>
      <c r="R58"/>
      <c r="S58" s="8"/>
      <c r="T58" s="28"/>
    </row>
    <row r="59" spans="1:20" ht="15">
      <c r="A59"/>
      <c r="B59"/>
      <c r="C59" s="26"/>
      <c r="D59" s="26"/>
      <c r="E59" s="26"/>
      <c r="F59" s="26"/>
      <c r="G59" s="26"/>
      <c r="H59" s="26"/>
      <c r="I59" s="26"/>
      <c r="J59" s="26"/>
      <c r="K59" s="26"/>
      <c r="L59" s="8"/>
      <c r="M59" s="27"/>
      <c r="N59"/>
      <c r="O59" s="8"/>
      <c r="P59" s="12"/>
      <c r="Q59"/>
      <c r="R59"/>
      <c r="S59" s="8"/>
      <c r="T59" s="28"/>
    </row>
    <row r="60" spans="1:20" ht="15">
      <c r="A60" s="18"/>
      <c r="B60"/>
      <c r="C60" s="26"/>
      <c r="D60" s="26"/>
      <c r="E60" s="26"/>
      <c r="F60" s="26"/>
      <c r="G60" s="26"/>
      <c r="H60" s="26"/>
      <c r="I60" s="26"/>
      <c r="J60" s="26"/>
      <c r="K60" s="26"/>
      <c r="L60" s="8"/>
      <c r="M60" s="27"/>
      <c r="N60"/>
      <c r="O60" s="8"/>
      <c r="P60" s="12"/>
      <c r="Q60"/>
      <c r="R60"/>
      <c r="S60" s="8"/>
      <c r="T60" s="28"/>
    </row>
    <row r="61" spans="1:20" ht="15">
      <c r="A61"/>
      <c r="B61"/>
      <c r="C61"/>
      <c r="D61"/>
      <c r="E61"/>
      <c r="F61"/>
      <c r="G61"/>
      <c r="H61"/>
      <c r="I61"/>
      <c r="J61"/>
      <c r="K61"/>
      <c r="L61" s="8"/>
      <c r="M61" s="27"/>
      <c r="N61"/>
      <c r="O61" s="8"/>
      <c r="P61" s="12"/>
      <c r="Q61"/>
      <c r="R61"/>
      <c r="S61" s="29"/>
      <c r="T61" s="30"/>
    </row>
    <row r="62" spans="1:20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 s="8"/>
    </row>
    <row r="63" spans="1:20">
      <c r="A63"/>
      <c r="B63" s="5"/>
      <c r="C63" s="5"/>
      <c r="D63" s="5"/>
      <c r="E63" s="5"/>
      <c r="F63" s="5"/>
      <c r="G63" s="5"/>
      <c r="H63" s="5"/>
      <c r="I63" s="5"/>
      <c r="J63"/>
      <c r="K63"/>
      <c r="L63"/>
      <c r="M63"/>
      <c r="N63"/>
      <c r="O63"/>
      <c r="P63"/>
      <c r="Q63"/>
      <c r="R63"/>
      <c r="S63" s="5"/>
      <c r="T63" s="25"/>
    </row>
    <row r="64" spans="1:20" ht="15">
      <c r="A64"/>
      <c r="B64" s="8"/>
      <c r="C64" s="8"/>
      <c r="D64" s="8"/>
      <c r="E64" s="8"/>
      <c r="F64" s="8"/>
      <c r="G64" s="8"/>
      <c r="H64" s="8"/>
      <c r="I64" s="8"/>
      <c r="J64"/>
      <c r="K64"/>
      <c r="L64"/>
      <c r="M64"/>
      <c r="N64"/>
      <c r="O64" s="8"/>
      <c r="P64" s="27"/>
      <c r="Q64"/>
      <c r="R64"/>
      <c r="S64" s="8"/>
      <c r="T64" s="28"/>
    </row>
    <row r="65" spans="1:20" ht="15">
      <c r="A65"/>
      <c r="B65" s="8"/>
      <c r="C65" s="8"/>
      <c r="D65" s="8"/>
      <c r="E65" s="8"/>
      <c r="F65" s="8"/>
      <c r="G65" s="8"/>
      <c r="H65" s="8"/>
      <c r="I65" s="8"/>
      <c r="J65"/>
      <c r="K65"/>
      <c r="L65"/>
      <c r="M65"/>
      <c r="N65"/>
      <c r="O65" s="8"/>
      <c r="P65" s="27"/>
      <c r="Q65"/>
      <c r="R65"/>
      <c r="S65" s="8"/>
      <c r="T65" s="28"/>
    </row>
    <row r="66" spans="1:20" ht="15">
      <c r="A66"/>
      <c r="B66" s="8"/>
      <c r="C66" s="8"/>
      <c r="D66" s="8"/>
      <c r="E66" s="8"/>
      <c r="F66" s="8"/>
      <c r="G66" s="8"/>
      <c r="H66" s="8"/>
      <c r="I66" s="8"/>
      <c r="J66"/>
      <c r="K66"/>
      <c r="L66"/>
      <c r="M66"/>
      <c r="N66"/>
      <c r="O66" s="8"/>
      <c r="P66" s="27"/>
      <c r="Q66"/>
      <c r="R66"/>
      <c r="S66" s="8"/>
      <c r="T66" s="28"/>
    </row>
    <row r="67" spans="1:20" ht="15">
      <c r="A67"/>
      <c r="B67" s="8"/>
      <c r="C67" s="8"/>
      <c r="D67" s="8"/>
      <c r="E67" s="8"/>
      <c r="F67" s="8"/>
      <c r="G67" s="8"/>
      <c r="H67" s="8"/>
      <c r="I67" s="8"/>
      <c r="J67"/>
      <c r="K67"/>
      <c r="L67"/>
      <c r="M67"/>
      <c r="N67"/>
      <c r="O67" s="8"/>
      <c r="P67" s="27"/>
      <c r="Q67"/>
      <c r="R67"/>
      <c r="S67" s="8"/>
      <c r="T67" s="28"/>
    </row>
    <row r="68" spans="1:20" ht="15">
      <c r="A68"/>
      <c r="B68" s="8"/>
      <c r="C68" s="8"/>
      <c r="D68" s="8"/>
      <c r="E68" s="8"/>
      <c r="F68" s="8"/>
      <c r="G68" s="8"/>
      <c r="H68" s="8"/>
      <c r="I68" s="8"/>
      <c r="J68"/>
      <c r="K68"/>
      <c r="L68"/>
      <c r="M68"/>
      <c r="N68"/>
      <c r="O68" s="8"/>
      <c r="P68" s="27"/>
      <c r="Q68"/>
      <c r="R68"/>
      <c r="S68" s="8"/>
      <c r="T68" s="28"/>
    </row>
    <row r="69" spans="1:20" ht="15">
      <c r="A69"/>
      <c r="B69" s="8"/>
      <c r="C69" s="8"/>
      <c r="D69" s="8"/>
      <c r="E69" s="8"/>
      <c r="F69" s="8"/>
      <c r="G69" s="8"/>
      <c r="H69" s="8"/>
      <c r="I69" s="8"/>
      <c r="J69"/>
      <c r="K69"/>
      <c r="L69"/>
      <c r="M69"/>
      <c r="N69"/>
      <c r="O69" s="8"/>
      <c r="P69" s="27"/>
      <c r="Q69"/>
      <c r="R69"/>
      <c r="S69" s="8"/>
      <c r="T69" s="28"/>
    </row>
    <row r="70" spans="1:20" ht="15">
      <c r="A70"/>
      <c r="B70" s="29"/>
      <c r="C70" s="29"/>
      <c r="D70" s="29"/>
      <c r="E70" s="29"/>
      <c r="F70" s="29"/>
      <c r="G70" s="29"/>
      <c r="H70" s="29"/>
      <c r="I70" s="29"/>
      <c r="J70"/>
      <c r="K70"/>
      <c r="L70"/>
      <c r="M70"/>
      <c r="N70"/>
      <c r="O70" s="29"/>
      <c r="P70" s="31"/>
      <c r="Q70"/>
      <c r="R70" s="32"/>
      <c r="S70" s="29"/>
      <c r="T70" s="31"/>
    </row>
  </sheetData>
  <pageMargins left="0.75" right="0.75" top="0.75" bottom="0.5" header="0.5" footer="0.75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70"/>
  <sheetViews>
    <sheetView topLeftCell="A28" workbookViewId="0">
      <selection activeCell="K50" sqref="K50"/>
    </sheetView>
  </sheetViews>
  <sheetFormatPr baseColWidth="10" defaultColWidth="8.83203125" defaultRowHeight="14" x14ac:dyDescent="0"/>
  <cols>
    <col min="1" max="1" width="15.5" style="2" customWidth="1"/>
    <col min="2" max="2" width="12" style="2" customWidth="1"/>
    <col min="3" max="3" width="13.83203125" style="2" customWidth="1"/>
    <col min="4" max="12" width="8.83203125" style="2"/>
    <col min="13" max="13" width="11.33203125" style="2" bestFit="1" customWidth="1"/>
    <col min="14" max="14" width="26.83203125" style="2" bestFit="1" customWidth="1"/>
    <col min="15" max="16384" width="8.83203125" style="2"/>
  </cols>
  <sheetData>
    <row r="1" spans="1:20" ht="18">
      <c r="A1" s="6" t="s">
        <v>0</v>
      </c>
      <c r="O1" s="14"/>
      <c r="P1" s="14"/>
      <c r="Q1" s="14"/>
      <c r="R1" s="14"/>
      <c r="S1" s="14"/>
      <c r="T1" s="14"/>
    </row>
    <row r="2" spans="1:20" ht="15">
      <c r="A2" s="2" t="s">
        <v>28</v>
      </c>
      <c r="B2" s="2" t="s">
        <v>29</v>
      </c>
      <c r="O2" s="14"/>
      <c r="P2" s="14"/>
      <c r="Q2" s="14"/>
      <c r="R2" s="14"/>
      <c r="S2" s="14"/>
      <c r="T2" s="14"/>
    </row>
    <row r="3" spans="1:20" ht="15">
      <c r="B3" s="8" t="s">
        <v>58</v>
      </c>
      <c r="C3" s="8" t="s">
        <v>43</v>
      </c>
      <c r="D3" s="8" t="s">
        <v>44</v>
      </c>
      <c r="E3" s="8" t="s">
        <v>40</v>
      </c>
      <c r="F3" s="8" t="s">
        <v>54</v>
      </c>
      <c r="G3" s="8" t="s">
        <v>46</v>
      </c>
      <c r="H3" s="8" t="s">
        <v>47</v>
      </c>
      <c r="I3" s="8" t="s">
        <v>48</v>
      </c>
      <c r="J3" s="8" t="s">
        <v>49</v>
      </c>
      <c r="K3" s="8" t="s">
        <v>50</v>
      </c>
      <c r="L3" s="8" t="s">
        <v>51</v>
      </c>
      <c r="M3" s="8" t="s">
        <v>52</v>
      </c>
      <c r="N3" t="s">
        <v>56</v>
      </c>
      <c r="O3" s="14"/>
      <c r="P3" s="14"/>
      <c r="Q3" s="14"/>
      <c r="R3" s="14"/>
      <c r="S3" s="14"/>
      <c r="T3" s="14"/>
    </row>
    <row r="4" spans="1:20" ht="15">
      <c r="A4" s="7">
        <v>2013</v>
      </c>
      <c r="O4" s="14"/>
      <c r="P4" s="14"/>
      <c r="Q4" s="14"/>
      <c r="R4" s="14"/>
      <c r="S4" s="14"/>
      <c r="T4" s="14"/>
    </row>
    <row r="5" spans="1:20" ht="15">
      <c r="A5" s="7" t="s">
        <v>33</v>
      </c>
      <c r="O5" s="14"/>
      <c r="P5" s="14"/>
      <c r="Q5" s="14"/>
      <c r="R5" s="14"/>
      <c r="S5" s="14"/>
      <c r="T5" s="14"/>
    </row>
    <row r="6" spans="1:20" ht="15">
      <c r="A6" s="7" t="s">
        <v>4</v>
      </c>
      <c r="B6" s="2">
        <v>0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N6" s="2">
        <v>0</v>
      </c>
      <c r="O6" s="14"/>
      <c r="P6" s="14"/>
      <c r="Q6" s="14"/>
      <c r="R6" s="14"/>
      <c r="S6" s="14"/>
      <c r="T6" s="14"/>
    </row>
    <row r="7" spans="1:20" ht="15">
      <c r="A7" s="7" t="s">
        <v>5</v>
      </c>
      <c r="B7" s="2">
        <v>0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N7" s="2">
        <v>0</v>
      </c>
      <c r="O7" s="14"/>
      <c r="P7" s="14"/>
      <c r="Q7" s="14"/>
      <c r="R7" s="14"/>
      <c r="S7" s="14"/>
      <c r="T7" s="14"/>
    </row>
    <row r="8" spans="1:20" ht="15">
      <c r="A8" s="7" t="s">
        <v>6</v>
      </c>
      <c r="B8" s="37">
        <v>1809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N8" s="2">
        <v>0</v>
      </c>
      <c r="O8" s="14"/>
      <c r="P8" s="14"/>
      <c r="Q8" s="14"/>
      <c r="R8" s="14"/>
      <c r="S8" s="14"/>
      <c r="T8" s="14"/>
    </row>
    <row r="9" spans="1:20" ht="15">
      <c r="A9" s="7" t="s">
        <v>7</v>
      </c>
      <c r="B9" s="37">
        <v>1809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N9" s="2">
        <v>0</v>
      </c>
      <c r="O9" s="14"/>
      <c r="P9" s="14"/>
      <c r="Q9" s="14"/>
      <c r="R9" s="14"/>
      <c r="S9" s="14"/>
      <c r="T9" s="14"/>
    </row>
    <row r="10" spans="1:20" ht="15">
      <c r="O10" s="14"/>
      <c r="P10" s="14"/>
      <c r="Q10" s="14"/>
      <c r="R10" s="14"/>
      <c r="S10" s="14"/>
      <c r="T10" s="14"/>
    </row>
    <row r="11" spans="1:20" ht="15">
      <c r="O11" s="14"/>
      <c r="P11" s="14"/>
      <c r="Q11" s="14"/>
      <c r="R11" s="14"/>
      <c r="S11" s="14"/>
      <c r="T11" s="14"/>
    </row>
    <row r="12" spans="1:20" ht="15">
      <c r="O12" s="14"/>
      <c r="P12" s="14"/>
      <c r="Q12" s="14"/>
      <c r="R12" s="14"/>
      <c r="S12" s="14"/>
      <c r="T12" s="14"/>
    </row>
    <row r="13" spans="1:20" ht="18">
      <c r="A13" s="1" t="s">
        <v>8</v>
      </c>
      <c r="B13" s="1"/>
      <c r="C13" s="1"/>
      <c r="D13" s="1"/>
      <c r="E13" s="1"/>
      <c r="F13" s="1"/>
      <c r="G13" s="1"/>
      <c r="H13" s="1"/>
      <c r="N13" s="1"/>
      <c r="O13" s="14"/>
      <c r="P13" s="14"/>
      <c r="Q13" s="14"/>
      <c r="R13" s="14"/>
      <c r="S13" s="14"/>
      <c r="T13" s="14"/>
    </row>
    <row r="14" spans="1:20" ht="15">
      <c r="O14" s="14"/>
      <c r="P14" s="14"/>
      <c r="Q14" s="14"/>
      <c r="R14" s="14"/>
      <c r="S14" s="14"/>
      <c r="T14" s="14"/>
    </row>
    <row r="15" spans="1:20" ht="15">
      <c r="B15" t="s">
        <v>59</v>
      </c>
      <c r="C15" s="8" t="s">
        <v>43</v>
      </c>
      <c r="D15" s="8" t="s">
        <v>44</v>
      </c>
      <c r="E15" s="8" t="s">
        <v>40</v>
      </c>
      <c r="F15" s="8" t="s">
        <v>45</v>
      </c>
      <c r="G15" s="8" t="s">
        <v>46</v>
      </c>
      <c r="H15" s="8" t="s">
        <v>47</v>
      </c>
      <c r="I15" s="8" t="s">
        <v>48</v>
      </c>
      <c r="J15" s="8" t="s">
        <v>49</v>
      </c>
      <c r="K15" s="8" t="s">
        <v>50</v>
      </c>
      <c r="L15" s="8" t="s">
        <v>51</v>
      </c>
      <c r="M15" s="8" t="s">
        <v>52</v>
      </c>
      <c r="N15" s="2" t="s">
        <v>56</v>
      </c>
      <c r="O15" s="14"/>
      <c r="P15" s="14"/>
      <c r="Q15" s="14"/>
      <c r="R15" s="14"/>
      <c r="S15" s="14"/>
      <c r="T15" s="14"/>
    </row>
    <row r="16" spans="1:20" ht="15">
      <c r="O16" s="14"/>
      <c r="P16" s="14"/>
      <c r="Q16" s="14"/>
      <c r="R16" s="14"/>
      <c r="S16" s="14"/>
      <c r="T16" s="14"/>
    </row>
    <row r="17" spans="1:20" ht="15">
      <c r="A17" s="2" t="s">
        <v>10</v>
      </c>
      <c r="B17" s="37">
        <v>0</v>
      </c>
      <c r="C17" s="37">
        <v>0</v>
      </c>
      <c r="D17" s="37">
        <v>0</v>
      </c>
      <c r="E17" s="37">
        <v>0</v>
      </c>
      <c r="F17" s="37">
        <v>0</v>
      </c>
      <c r="G17" s="37">
        <v>0</v>
      </c>
      <c r="H17" s="37">
        <v>0</v>
      </c>
      <c r="I17" s="37"/>
      <c r="J17" s="37"/>
      <c r="K17" s="37"/>
      <c r="L17" s="37"/>
      <c r="M17" s="37"/>
      <c r="N17" s="37">
        <v>0</v>
      </c>
      <c r="O17" s="14"/>
      <c r="P17" s="14"/>
      <c r="Q17" s="14"/>
      <c r="R17" s="14"/>
      <c r="S17" s="14"/>
      <c r="T17" s="14"/>
    </row>
    <row r="18" spans="1:20" ht="15">
      <c r="A18" s="2" t="s">
        <v>11</v>
      </c>
      <c r="B18" s="37">
        <v>25490</v>
      </c>
      <c r="C18" s="37">
        <v>1463</v>
      </c>
      <c r="D18" s="37">
        <v>0</v>
      </c>
      <c r="E18" s="37">
        <v>0</v>
      </c>
      <c r="F18" s="37">
        <v>0</v>
      </c>
      <c r="G18" s="37">
        <v>25386</v>
      </c>
      <c r="H18" s="37">
        <v>0</v>
      </c>
      <c r="I18" s="37"/>
      <c r="J18" s="37"/>
      <c r="K18" s="37"/>
      <c r="L18" s="37"/>
      <c r="M18" s="37"/>
      <c r="N18" s="37">
        <v>26849</v>
      </c>
      <c r="O18" s="14"/>
      <c r="P18" s="14"/>
      <c r="Q18" s="14"/>
      <c r="R18" s="14"/>
      <c r="S18" s="14"/>
      <c r="T18" s="14"/>
    </row>
    <row r="19" spans="1:20" ht="15">
      <c r="A19" s="2" t="s">
        <v>12</v>
      </c>
      <c r="B19" s="37">
        <v>0</v>
      </c>
      <c r="C19" s="37">
        <v>0</v>
      </c>
      <c r="D19" s="37">
        <v>0</v>
      </c>
      <c r="E19" s="37">
        <v>0</v>
      </c>
      <c r="F19" s="37">
        <v>0</v>
      </c>
      <c r="G19" s="37">
        <v>0</v>
      </c>
      <c r="H19" s="37">
        <v>0</v>
      </c>
      <c r="I19" s="37"/>
      <c r="J19" s="37"/>
      <c r="K19" s="37"/>
      <c r="L19" s="37"/>
      <c r="M19" s="37"/>
      <c r="N19" s="37">
        <v>0</v>
      </c>
      <c r="O19" s="14"/>
      <c r="P19" s="14"/>
      <c r="Q19" s="14"/>
      <c r="R19" s="14"/>
      <c r="S19" s="14"/>
      <c r="T19" s="14"/>
    </row>
    <row r="20" spans="1:20" ht="15">
      <c r="A20" s="2" t="s">
        <v>13</v>
      </c>
      <c r="B20" s="37">
        <v>0</v>
      </c>
      <c r="C20" s="37">
        <v>0</v>
      </c>
      <c r="D20" s="37">
        <v>0</v>
      </c>
      <c r="E20" s="37">
        <v>0</v>
      </c>
      <c r="F20" s="37">
        <v>0</v>
      </c>
      <c r="G20" s="37">
        <v>0</v>
      </c>
      <c r="H20" s="37">
        <v>0</v>
      </c>
      <c r="I20" s="37"/>
      <c r="J20" s="37"/>
      <c r="K20" s="37"/>
      <c r="L20" s="37"/>
      <c r="M20" s="37"/>
      <c r="N20" s="37">
        <v>0</v>
      </c>
      <c r="O20" s="14"/>
      <c r="P20" s="14"/>
      <c r="Q20" s="14"/>
      <c r="R20" s="14"/>
      <c r="S20" s="14"/>
      <c r="T20" s="14"/>
    </row>
    <row r="21" spans="1:20" ht="15">
      <c r="A21" s="2" t="s">
        <v>14</v>
      </c>
      <c r="B21" s="37">
        <v>0</v>
      </c>
      <c r="C21" s="37">
        <v>0</v>
      </c>
      <c r="D21" s="37">
        <v>0</v>
      </c>
      <c r="E21" s="37">
        <v>0</v>
      </c>
      <c r="F21" s="37">
        <v>0</v>
      </c>
      <c r="G21" s="37">
        <v>0</v>
      </c>
      <c r="H21" s="37">
        <v>0</v>
      </c>
      <c r="I21" s="37"/>
      <c r="J21" s="37"/>
      <c r="K21" s="37"/>
      <c r="L21" s="37"/>
      <c r="M21" s="37"/>
      <c r="N21" s="37">
        <v>0</v>
      </c>
      <c r="O21" s="14"/>
      <c r="P21" s="14"/>
      <c r="Q21" s="14"/>
      <c r="R21" s="14"/>
      <c r="S21" s="14"/>
      <c r="T21" s="14"/>
    </row>
    <row r="22" spans="1:20" ht="15">
      <c r="A22" s="2" t="s">
        <v>15</v>
      </c>
      <c r="B22" s="37">
        <v>0</v>
      </c>
      <c r="C22" s="37">
        <v>0</v>
      </c>
      <c r="D22" s="37">
        <v>0</v>
      </c>
      <c r="E22" s="37">
        <v>0</v>
      </c>
      <c r="F22" s="37">
        <v>0</v>
      </c>
      <c r="G22" s="37">
        <v>0</v>
      </c>
      <c r="H22" s="37">
        <v>0</v>
      </c>
      <c r="I22" s="37"/>
      <c r="J22" s="37"/>
      <c r="K22" s="37"/>
      <c r="L22" s="37"/>
      <c r="M22" s="37"/>
      <c r="N22" s="37">
        <v>0</v>
      </c>
      <c r="O22" s="14"/>
      <c r="P22" s="14"/>
      <c r="Q22" s="14"/>
      <c r="R22" s="14"/>
      <c r="S22" s="14"/>
      <c r="T22" s="14"/>
    </row>
    <row r="23" spans="1:20" ht="15">
      <c r="A23" s="2" t="s">
        <v>7</v>
      </c>
      <c r="B23" s="37">
        <v>25490</v>
      </c>
      <c r="C23" s="37">
        <v>1463</v>
      </c>
      <c r="D23" s="37">
        <v>0</v>
      </c>
      <c r="E23" s="37">
        <v>0</v>
      </c>
      <c r="F23" s="37">
        <v>0</v>
      </c>
      <c r="G23" s="37">
        <v>25386</v>
      </c>
      <c r="H23" s="37">
        <v>0</v>
      </c>
      <c r="I23" s="37"/>
      <c r="J23" s="37"/>
      <c r="K23" s="37"/>
      <c r="L23" s="37"/>
      <c r="M23" s="37"/>
      <c r="N23" s="37">
        <v>26849</v>
      </c>
      <c r="O23" s="14"/>
      <c r="P23" s="14"/>
      <c r="Q23" s="14"/>
      <c r="R23" s="14"/>
      <c r="S23" s="14"/>
      <c r="T23" s="14"/>
    </row>
    <row r="24" spans="1:20" ht="15">
      <c r="O24" s="14"/>
      <c r="P24" s="14"/>
      <c r="Q24" s="14"/>
      <c r="R24" s="14"/>
      <c r="S24" s="14"/>
      <c r="T24" s="14"/>
    </row>
    <row r="25" spans="1:20" ht="15">
      <c r="O25" s="14"/>
      <c r="P25" s="14"/>
      <c r="Q25" s="14"/>
      <c r="R25" s="14"/>
      <c r="S25" s="14"/>
      <c r="T25" s="14"/>
    </row>
    <row r="26" spans="1:20" ht="15">
      <c r="O26" s="14"/>
      <c r="P26" s="14"/>
      <c r="Q26" s="14"/>
      <c r="R26" s="14"/>
      <c r="S26" s="14"/>
      <c r="T26" s="14"/>
    </row>
    <row r="27" spans="1:20" ht="18">
      <c r="A27" s="1" t="s">
        <v>16</v>
      </c>
      <c r="B27" s="1"/>
      <c r="C27" s="1"/>
      <c r="D27" s="1"/>
      <c r="E27" s="1"/>
      <c r="F27" s="1"/>
      <c r="G27" s="1"/>
      <c r="O27" s="14"/>
      <c r="P27" s="14"/>
      <c r="Q27" s="14"/>
      <c r="R27" s="14"/>
      <c r="S27" s="14"/>
      <c r="T27" s="14"/>
    </row>
    <row r="28" spans="1:20" ht="15">
      <c r="N28" s="37">
        <f>N32-M32-F32-C32-B32</f>
        <v>24145</v>
      </c>
      <c r="O28" s="14"/>
      <c r="P28" s="14"/>
      <c r="Q28" s="14"/>
      <c r="R28" s="14" t="s">
        <v>63</v>
      </c>
      <c r="S28" s="9">
        <f>N42/1000</f>
        <v>272.90307999999999</v>
      </c>
      <c r="T28" s="14"/>
    </row>
    <row r="29" spans="1:20" ht="15">
      <c r="B29" t="s">
        <v>60</v>
      </c>
      <c r="C29" s="8" t="s">
        <v>43</v>
      </c>
      <c r="D29" s="8" t="s">
        <v>44</v>
      </c>
      <c r="E29" s="8" t="s">
        <v>40</v>
      </c>
      <c r="F29" t="s">
        <v>53</v>
      </c>
      <c r="G29" s="8" t="s">
        <v>46</v>
      </c>
      <c r="H29" s="8" t="s">
        <v>47</v>
      </c>
      <c r="I29" s="8" t="s">
        <v>54</v>
      </c>
      <c r="J29" s="8" t="s">
        <v>49</v>
      </c>
      <c r="K29" s="8" t="s">
        <v>50</v>
      </c>
      <c r="L29" s="8" t="s">
        <v>51</v>
      </c>
      <c r="M29" s="8" t="s">
        <v>52</v>
      </c>
      <c r="N29" t="s">
        <v>57</v>
      </c>
      <c r="O29" s="14"/>
      <c r="P29" s="14"/>
      <c r="Q29" s="14"/>
      <c r="R29" s="14"/>
      <c r="S29" s="14"/>
      <c r="T29" s="14"/>
    </row>
    <row r="30" spans="1:20" ht="15">
      <c r="O30" s="14"/>
      <c r="P30" s="14"/>
      <c r="Q30" s="14"/>
      <c r="R30" s="14"/>
      <c r="S30" s="14" t="s">
        <v>64</v>
      </c>
      <c r="T30" s="14" t="s">
        <v>65</v>
      </c>
    </row>
    <row r="31" spans="1:20" ht="15">
      <c r="A31" s="2" t="s">
        <v>19</v>
      </c>
      <c r="B31" s="37">
        <v>0</v>
      </c>
      <c r="C31" s="37">
        <v>3010</v>
      </c>
      <c r="D31" s="37">
        <v>0</v>
      </c>
      <c r="E31" s="37">
        <v>0</v>
      </c>
      <c r="F31" s="37">
        <v>305</v>
      </c>
      <c r="G31" s="37">
        <v>0</v>
      </c>
      <c r="H31" s="37">
        <v>0</v>
      </c>
      <c r="I31" s="37"/>
      <c r="J31" s="37"/>
      <c r="K31" s="37"/>
      <c r="M31" s="37">
        <v>3163</v>
      </c>
      <c r="N31" s="37">
        <f>SUM(B31:M31)</f>
        <v>6478</v>
      </c>
      <c r="O31" s="10">
        <f>N31/N$39</f>
        <v>2.506655522535909E-2</v>
      </c>
      <c r="P31" s="15" t="s">
        <v>66</v>
      </c>
      <c r="Q31" s="14"/>
      <c r="R31" s="14" t="s">
        <v>52</v>
      </c>
      <c r="S31" s="11">
        <f>M42/1000</f>
        <v>105.05808</v>
      </c>
      <c r="T31" s="13">
        <f>M43</f>
        <v>0.38496480142327449</v>
      </c>
    </row>
    <row r="32" spans="1:20" ht="15">
      <c r="A32" s="2" t="s">
        <v>20</v>
      </c>
      <c r="B32" s="37">
        <v>2830</v>
      </c>
      <c r="C32" s="38">
        <v>11154</v>
      </c>
      <c r="D32" s="37">
        <v>0</v>
      </c>
      <c r="E32" s="38">
        <v>24145</v>
      </c>
      <c r="F32" s="37">
        <v>658</v>
      </c>
      <c r="G32" s="38">
        <v>0</v>
      </c>
      <c r="H32" s="37">
        <v>0</v>
      </c>
      <c r="I32" s="37"/>
      <c r="J32" s="37"/>
      <c r="K32" s="37"/>
      <c r="M32" s="37">
        <v>21235</v>
      </c>
      <c r="N32" s="37">
        <f t="shared" ref="N32:N38" si="0">SUM(B32:M32)</f>
        <v>60022</v>
      </c>
      <c r="O32" s="10">
        <f t="shared" ref="O32:O34" si="1">N32/N$39</f>
        <v>0.23225451956414067</v>
      </c>
      <c r="P32" s="15" t="s">
        <v>67</v>
      </c>
      <c r="Q32" s="14"/>
      <c r="R32" s="14" t="s">
        <v>46</v>
      </c>
      <c r="S32" s="11">
        <f>G42/1000</f>
        <v>44.737000000000002</v>
      </c>
      <c r="T32" s="13">
        <f>G43</f>
        <v>0.16392999302169839</v>
      </c>
    </row>
    <row r="33" spans="1:20" ht="15">
      <c r="A33" s="2" t="s">
        <v>21</v>
      </c>
      <c r="B33" s="37">
        <v>4290</v>
      </c>
      <c r="C33" s="37">
        <v>2003</v>
      </c>
      <c r="D33" s="37">
        <v>0</v>
      </c>
      <c r="E33" s="37">
        <v>0</v>
      </c>
      <c r="F33" s="37">
        <v>0</v>
      </c>
      <c r="G33" s="37">
        <v>0</v>
      </c>
      <c r="H33" s="37">
        <v>0</v>
      </c>
      <c r="I33" s="37"/>
      <c r="J33" s="37"/>
      <c r="K33" s="37"/>
      <c r="M33" s="37">
        <v>7615</v>
      </c>
      <c r="N33" s="37">
        <f t="shared" si="0"/>
        <v>13908</v>
      </c>
      <c r="O33" s="10">
        <f t="shared" si="1"/>
        <v>5.3816864784546808E-2</v>
      </c>
      <c r="P33" s="15" t="s">
        <v>68</v>
      </c>
      <c r="Q33" s="14"/>
      <c r="R33" s="14" t="s">
        <v>49</v>
      </c>
      <c r="S33" s="11">
        <f>J42/1000</f>
        <v>0</v>
      </c>
      <c r="T33" s="12">
        <f>J43</f>
        <v>0</v>
      </c>
    </row>
    <row r="34" spans="1:20" ht="15">
      <c r="A34" s="2" t="s">
        <v>22</v>
      </c>
      <c r="B34" s="37">
        <v>0</v>
      </c>
      <c r="C34" s="37">
        <v>72439</v>
      </c>
      <c r="D34" s="37">
        <v>0</v>
      </c>
      <c r="E34" s="37">
        <v>0</v>
      </c>
      <c r="F34" s="37">
        <v>6740</v>
      </c>
      <c r="G34" s="37">
        <v>0</v>
      </c>
      <c r="H34" s="37">
        <v>0</v>
      </c>
      <c r="I34" s="37"/>
      <c r="J34" s="37"/>
      <c r="K34" s="37"/>
      <c r="M34" s="37">
        <v>146</v>
      </c>
      <c r="N34" s="37">
        <f t="shared" si="0"/>
        <v>79325</v>
      </c>
      <c r="O34" s="10">
        <f t="shared" si="1"/>
        <v>0.30694728207033184</v>
      </c>
      <c r="P34" s="15" t="s">
        <v>69</v>
      </c>
      <c r="Q34" s="14"/>
      <c r="R34" s="14" t="s">
        <v>53</v>
      </c>
      <c r="S34" s="11">
        <f>F42/1000</f>
        <v>7.7030000000000003</v>
      </c>
      <c r="T34" s="12">
        <f>F43</f>
        <v>2.8226138012073736E-2</v>
      </c>
    </row>
    <row r="35" spans="1:20" ht="15">
      <c r="A35" s="2" t="s">
        <v>23</v>
      </c>
      <c r="B35" s="37">
        <v>1095</v>
      </c>
      <c r="C35" s="37">
        <v>492</v>
      </c>
      <c r="D35" s="37">
        <v>0</v>
      </c>
      <c r="E35" s="37">
        <v>0</v>
      </c>
      <c r="F35" s="37">
        <v>0</v>
      </c>
      <c r="G35" s="37">
        <v>0</v>
      </c>
      <c r="H35" s="37">
        <v>0</v>
      </c>
      <c r="I35" s="37"/>
      <c r="J35" s="37"/>
      <c r="K35" s="37"/>
      <c r="M35" s="37">
        <v>12568</v>
      </c>
      <c r="N35" s="37">
        <f t="shared" si="0"/>
        <v>14155</v>
      </c>
      <c r="O35" s="10">
        <f>N35/N$39</f>
        <v>5.477262877662209E-2</v>
      </c>
      <c r="P35" s="15" t="s">
        <v>70</v>
      </c>
      <c r="Q35" s="15"/>
      <c r="R35" s="14" t="s">
        <v>40</v>
      </c>
      <c r="S35" s="9">
        <f>E42/1000</f>
        <v>24.145</v>
      </c>
      <c r="T35" s="12">
        <f>E43</f>
        <v>8.8474633558551258E-2</v>
      </c>
    </row>
    <row r="36" spans="1:20" ht="15">
      <c r="A36" s="2" t="s">
        <v>24</v>
      </c>
      <c r="B36" s="37">
        <v>4889</v>
      </c>
      <c r="C36" s="38">
        <v>500</v>
      </c>
      <c r="D36" s="37">
        <v>0</v>
      </c>
      <c r="E36" s="37">
        <v>0</v>
      </c>
      <c r="F36" s="37">
        <v>0</v>
      </c>
      <c r="G36" s="38">
        <v>19351</v>
      </c>
      <c r="H36" s="37">
        <v>0</v>
      </c>
      <c r="I36" s="37"/>
      <c r="J36" s="37"/>
      <c r="K36" s="37"/>
      <c r="M36" s="37">
        <v>47854</v>
      </c>
      <c r="N36" s="37">
        <f t="shared" si="0"/>
        <v>72594</v>
      </c>
      <c r="O36" s="15"/>
      <c r="P36" s="15"/>
      <c r="Q36" s="14"/>
      <c r="R36" s="14" t="s">
        <v>71</v>
      </c>
      <c r="S36" s="11">
        <f>C42/1000</f>
        <v>91.26</v>
      </c>
      <c r="T36" s="13">
        <f>C43</f>
        <v>0.33440443398440206</v>
      </c>
    </row>
    <row r="37" spans="1:20" ht="15">
      <c r="A37" s="2" t="s">
        <v>25</v>
      </c>
      <c r="B37" s="37">
        <v>7056</v>
      </c>
      <c r="C37" s="37">
        <v>199</v>
      </c>
      <c r="D37" s="37">
        <v>0</v>
      </c>
      <c r="E37" s="37">
        <v>0</v>
      </c>
      <c r="F37" s="37">
        <v>0</v>
      </c>
      <c r="G37" s="37">
        <v>0</v>
      </c>
      <c r="H37" s="37">
        <v>0</v>
      </c>
      <c r="I37" s="37"/>
      <c r="J37" s="37"/>
      <c r="K37" s="37"/>
      <c r="M37" s="37">
        <v>3231</v>
      </c>
      <c r="N37" s="37">
        <f t="shared" si="0"/>
        <v>10486</v>
      </c>
      <c r="O37" s="15"/>
      <c r="P37" s="15"/>
      <c r="Q37" s="14"/>
      <c r="R37" s="14" t="s">
        <v>72</v>
      </c>
      <c r="S37" s="11">
        <f>I42/1000</f>
        <v>0</v>
      </c>
      <c r="T37" s="12">
        <f>I43</f>
        <v>0</v>
      </c>
    </row>
    <row r="38" spans="1:20" ht="15">
      <c r="A38" s="2" t="s">
        <v>26</v>
      </c>
      <c r="B38" s="37">
        <v>0</v>
      </c>
      <c r="C38" s="37">
        <v>0</v>
      </c>
      <c r="D38" s="37">
        <v>0</v>
      </c>
      <c r="E38" s="37">
        <v>0</v>
      </c>
      <c r="F38" s="37">
        <v>0</v>
      </c>
      <c r="G38" s="37">
        <v>0</v>
      </c>
      <c r="H38" s="37">
        <v>0</v>
      </c>
      <c r="I38" s="37"/>
      <c r="J38" s="37"/>
      <c r="K38" s="37"/>
      <c r="M38" s="37">
        <v>1464</v>
      </c>
      <c r="N38" s="37">
        <f t="shared" si="0"/>
        <v>1464</v>
      </c>
      <c r="O38" s="15">
        <f>SUM(O31:O35)</f>
        <v>0.67285785042100055</v>
      </c>
      <c r="P38" s="15"/>
      <c r="Q38" s="14"/>
      <c r="R38" s="14" t="s">
        <v>47</v>
      </c>
      <c r="S38" s="11">
        <f>H42/1000</f>
        <v>0</v>
      </c>
      <c r="T38" s="12">
        <f>H43</f>
        <v>0</v>
      </c>
    </row>
    <row r="39" spans="1:20" ht="15">
      <c r="A39" s="2" t="s">
        <v>7</v>
      </c>
      <c r="B39" s="37">
        <f>SUM(B31:B38)</f>
        <v>20160</v>
      </c>
      <c r="C39" s="37">
        <f t="shared" ref="C39:N39" si="2">SUM(C31:C38)</f>
        <v>89797</v>
      </c>
      <c r="D39" s="37">
        <f t="shared" si="2"/>
        <v>0</v>
      </c>
      <c r="E39" s="37">
        <f t="shared" si="2"/>
        <v>24145</v>
      </c>
      <c r="F39" s="37">
        <f t="shared" si="2"/>
        <v>7703</v>
      </c>
      <c r="G39" s="37">
        <f t="shared" si="2"/>
        <v>19351</v>
      </c>
      <c r="H39" s="37">
        <f t="shared" si="2"/>
        <v>0</v>
      </c>
      <c r="I39" s="37">
        <f t="shared" si="2"/>
        <v>0</v>
      </c>
      <c r="J39" s="37">
        <f t="shared" si="2"/>
        <v>0</v>
      </c>
      <c r="K39" s="37">
        <f t="shared" si="2"/>
        <v>0</v>
      </c>
      <c r="L39" s="37">
        <f t="shared" si="2"/>
        <v>0</v>
      </c>
      <c r="M39" s="37">
        <f t="shared" si="2"/>
        <v>97276</v>
      </c>
      <c r="N39" s="37">
        <f t="shared" si="2"/>
        <v>258432</v>
      </c>
      <c r="O39" s="14"/>
      <c r="P39" s="14"/>
      <c r="Q39" s="14"/>
      <c r="R39" s="14"/>
      <c r="S39" s="11">
        <f>SUM(S31:S38)</f>
        <v>272.90308000000005</v>
      </c>
      <c r="T39" s="12">
        <f>SUM(T31:T38)</f>
        <v>1</v>
      </c>
    </row>
    <row r="41" spans="1:20" ht="15">
      <c r="A41" s="16" t="s">
        <v>73</v>
      </c>
      <c r="B41" s="17">
        <f>B38+B37+B36</f>
        <v>11945</v>
      </c>
      <c r="C41" s="17">
        <f t="shared" ref="C41:N41" si="3">C38+C37+C36</f>
        <v>699</v>
      </c>
      <c r="D41" s="17">
        <f t="shared" si="3"/>
        <v>0</v>
      </c>
      <c r="E41" s="17">
        <f t="shared" si="3"/>
        <v>0</v>
      </c>
      <c r="F41" s="17">
        <f t="shared" si="3"/>
        <v>0</v>
      </c>
      <c r="G41" s="17">
        <f t="shared" si="3"/>
        <v>19351</v>
      </c>
      <c r="H41" s="17">
        <f t="shared" si="3"/>
        <v>0</v>
      </c>
      <c r="I41" s="17">
        <f t="shared" si="3"/>
        <v>0</v>
      </c>
      <c r="J41" s="17">
        <f t="shared" si="3"/>
        <v>0</v>
      </c>
      <c r="K41" s="17">
        <f t="shared" si="3"/>
        <v>0</v>
      </c>
      <c r="L41" s="17">
        <f t="shared" si="3"/>
        <v>0</v>
      </c>
      <c r="M41" s="17">
        <f t="shared" si="3"/>
        <v>52549</v>
      </c>
      <c r="N41" s="17">
        <f t="shared" si="3"/>
        <v>84544</v>
      </c>
      <c r="O41" s="10">
        <f>N41/N$39</f>
        <v>0.32714214957899951</v>
      </c>
      <c r="P41" s="10" t="s">
        <v>74</v>
      </c>
      <c r="Q41"/>
      <c r="R41"/>
      <c r="S41"/>
      <c r="T41"/>
    </row>
    <row r="42" spans="1:20" ht="15">
      <c r="A42" s="18" t="s">
        <v>75</v>
      </c>
      <c r="B42" s="17"/>
      <c r="C42" s="19">
        <f>C39+C23</f>
        <v>91260</v>
      </c>
      <c r="D42" s="19">
        <f t="shared" ref="D42:L42" si="4">D39+D23</f>
        <v>0</v>
      </c>
      <c r="E42" s="19">
        <f t="shared" si="4"/>
        <v>24145</v>
      </c>
      <c r="F42" s="19">
        <f t="shared" si="4"/>
        <v>7703</v>
      </c>
      <c r="G42" s="19">
        <f t="shared" si="4"/>
        <v>44737</v>
      </c>
      <c r="H42" s="19">
        <f t="shared" si="4"/>
        <v>0</v>
      </c>
      <c r="I42" s="19">
        <f t="shared" si="4"/>
        <v>0</v>
      </c>
      <c r="J42" s="19">
        <f t="shared" si="4"/>
        <v>0</v>
      </c>
      <c r="K42" s="19">
        <f t="shared" si="4"/>
        <v>0</v>
      </c>
      <c r="L42" s="19">
        <f t="shared" si="4"/>
        <v>0</v>
      </c>
      <c r="M42" s="19">
        <f>M39+M23-B6+M45</f>
        <v>105058.08</v>
      </c>
      <c r="N42" s="20">
        <f>SUM(C42:M42)</f>
        <v>272903.08</v>
      </c>
      <c r="O42"/>
      <c r="P42"/>
      <c r="Q42"/>
      <c r="R42"/>
      <c r="S42" t="s">
        <v>64</v>
      </c>
      <c r="T42" t="s">
        <v>65</v>
      </c>
    </row>
    <row r="43" spans="1:20" ht="15">
      <c r="A43" s="18" t="s">
        <v>76</v>
      </c>
      <c r="B43" s="17"/>
      <c r="C43" s="10">
        <f t="shared" ref="C43:M43" si="5">C42/$N42</f>
        <v>0.33440443398440206</v>
      </c>
      <c r="D43" s="10">
        <f t="shared" si="5"/>
        <v>0</v>
      </c>
      <c r="E43" s="10">
        <f t="shared" si="5"/>
        <v>8.8474633558551258E-2</v>
      </c>
      <c r="F43" s="10">
        <f t="shared" si="5"/>
        <v>2.8226138012073736E-2</v>
      </c>
      <c r="G43" s="10">
        <f t="shared" si="5"/>
        <v>0.16392999302169839</v>
      </c>
      <c r="H43" s="10">
        <f t="shared" si="5"/>
        <v>0</v>
      </c>
      <c r="I43" s="10">
        <f t="shared" si="5"/>
        <v>0</v>
      </c>
      <c r="J43" s="10">
        <f t="shared" si="5"/>
        <v>0</v>
      </c>
      <c r="K43" s="10">
        <f t="shared" si="5"/>
        <v>0</v>
      </c>
      <c r="L43" s="10">
        <f t="shared" si="5"/>
        <v>0</v>
      </c>
      <c r="M43" s="36">
        <f t="shared" si="5"/>
        <v>0.38496480142327449</v>
      </c>
      <c r="N43" s="10">
        <f>SUM(C43:M43)</f>
        <v>1</v>
      </c>
      <c r="O43"/>
      <c r="P43"/>
      <c r="Q43"/>
      <c r="R43" t="s">
        <v>27</v>
      </c>
      <c r="S43" s="21">
        <f>N45/1000</f>
        <v>13.112080000000001</v>
      </c>
      <c r="T43"/>
    </row>
    <row r="44" spans="1:20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/>
      <c r="P44"/>
      <c r="Q44"/>
      <c r="R44" t="s">
        <v>77</v>
      </c>
      <c r="S44" s="22">
        <f>N41/1000</f>
        <v>84.543999999999997</v>
      </c>
      <c r="T44" s="12">
        <f>O41</f>
        <v>0.32714214957899951</v>
      </c>
    </row>
    <row r="45" spans="1:20" ht="15">
      <c r="A45" s="8" t="s">
        <v>78</v>
      </c>
      <c r="B45" s="8">
        <f>B23-B39</f>
        <v>5330</v>
      </c>
      <c r="C45" s="8"/>
      <c r="D45" s="8"/>
      <c r="E45" s="8"/>
      <c r="F45" s="8"/>
      <c r="G45" s="8"/>
      <c r="H45" s="8"/>
      <c r="I45" s="8"/>
      <c r="J45" s="8"/>
      <c r="K45" s="8"/>
      <c r="L45" s="8"/>
      <c r="M45" s="23">
        <f>M39*0.08</f>
        <v>7782.08</v>
      </c>
      <c r="N45" s="20">
        <f>B45+M45</f>
        <v>13112.08</v>
      </c>
      <c r="O45"/>
      <c r="P45"/>
      <c r="Q45"/>
      <c r="R45" t="s">
        <v>79</v>
      </c>
      <c r="S45" s="22">
        <f>N35/1000</f>
        <v>14.154999999999999</v>
      </c>
      <c r="T45" s="12">
        <f>O35</f>
        <v>5.477262877662209E-2</v>
      </c>
    </row>
    <row r="46" spans="1:20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/>
      <c r="P46"/>
      <c r="Q46"/>
      <c r="R46" t="s">
        <v>80</v>
      </c>
      <c r="S46" s="22">
        <f>N33/1000</f>
        <v>13.907999999999999</v>
      </c>
      <c r="T46" s="12">
        <f>O33</f>
        <v>5.3816864784546808E-2</v>
      </c>
    </row>
    <row r="47" spans="1:20">
      <c r="A47" s="8"/>
      <c r="B47" s="8"/>
      <c r="C47" s="24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/>
      <c r="P47"/>
      <c r="Q47"/>
      <c r="R47" t="s">
        <v>66</v>
      </c>
      <c r="S47" s="22">
        <f>N31/1000</f>
        <v>6.4779999999999998</v>
      </c>
      <c r="T47" s="12">
        <f>O31</f>
        <v>2.506655522535909E-2</v>
      </c>
    </row>
    <row r="48" spans="1:20">
      <c r="A48" s="8"/>
      <c r="B48" s="8"/>
      <c r="C48" s="24"/>
      <c r="D48" s="8"/>
      <c r="E48" s="8"/>
      <c r="F48" s="8"/>
      <c r="G48" s="8"/>
      <c r="H48" s="8"/>
      <c r="I48" s="8"/>
      <c r="J48" s="24"/>
      <c r="K48" s="8"/>
      <c r="L48" s="8"/>
      <c r="M48" s="8"/>
      <c r="N48" s="8"/>
      <c r="O48"/>
      <c r="P48"/>
      <c r="Q48"/>
      <c r="R48" t="s">
        <v>81</v>
      </c>
      <c r="S48" s="22">
        <f>N32/1000</f>
        <v>60.021999999999998</v>
      </c>
      <c r="T48" s="13">
        <f>O32</f>
        <v>0.23225451956414067</v>
      </c>
    </row>
    <row r="49" spans="1:20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/>
      <c r="P49"/>
      <c r="Q49"/>
      <c r="R49" t="s">
        <v>82</v>
      </c>
      <c r="S49" s="22">
        <f>N34/1000</f>
        <v>79.325000000000003</v>
      </c>
      <c r="T49" s="13">
        <f>O34</f>
        <v>0.30694728207033184</v>
      </c>
    </row>
    <row r="50" spans="1:20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/>
      <c r="P50"/>
      <c r="Q50"/>
      <c r="R50" t="s">
        <v>83</v>
      </c>
      <c r="S50" s="22">
        <f>SUM(S44:S49)</f>
        <v>258.43200000000002</v>
      </c>
      <c r="T50" s="12">
        <f>SUM(T44:T49)</f>
        <v>1</v>
      </c>
    </row>
    <row r="51" spans="1:20">
      <c r="A51"/>
      <c r="B51"/>
      <c r="C51" s="8"/>
      <c r="D51" s="8"/>
      <c r="E51" s="8"/>
      <c r="F51" s="8"/>
      <c r="G51" s="8"/>
      <c r="H51" s="8"/>
      <c r="I51" s="8"/>
      <c r="J51" s="8"/>
      <c r="K51" s="8"/>
      <c r="L51"/>
      <c r="M51"/>
      <c r="N51"/>
      <c r="O51"/>
      <c r="P51"/>
      <c r="Q51"/>
      <c r="R51"/>
      <c r="S51"/>
      <c r="T51"/>
    </row>
    <row r="52" spans="1:20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</row>
    <row r="53" spans="1:20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 s="5"/>
      <c r="T53" s="25"/>
    </row>
    <row r="54" spans="1:20" ht="15">
      <c r="A54"/>
      <c r="B54"/>
      <c r="C54" s="26"/>
      <c r="D54" s="26"/>
      <c r="E54" s="26"/>
      <c r="F54" s="26"/>
      <c r="G54" s="26"/>
      <c r="H54" s="26"/>
      <c r="I54" s="26"/>
      <c r="J54" s="26"/>
      <c r="K54" s="26"/>
      <c r="L54" s="8"/>
      <c r="M54" s="27"/>
      <c r="N54"/>
      <c r="O54" s="8"/>
      <c r="P54" s="12"/>
      <c r="Q54"/>
      <c r="R54"/>
      <c r="S54" s="8"/>
      <c r="T54" s="28"/>
    </row>
    <row r="55" spans="1:20" ht="15">
      <c r="A55"/>
      <c r="B55"/>
      <c r="C55" s="26"/>
      <c r="D55" s="26"/>
      <c r="E55" s="26"/>
      <c r="F55" s="26"/>
      <c r="G55" s="26"/>
      <c r="H55" s="26"/>
      <c r="I55" s="26"/>
      <c r="J55" s="26"/>
      <c r="K55" s="26"/>
      <c r="L55" s="8"/>
      <c r="M55" s="27"/>
      <c r="N55"/>
      <c r="O55" s="8"/>
      <c r="P55" s="12"/>
      <c r="Q55"/>
      <c r="R55"/>
      <c r="S55" s="8"/>
      <c r="T55" s="28"/>
    </row>
    <row r="56" spans="1:20" ht="15">
      <c r="A56"/>
      <c r="B56"/>
      <c r="C56" s="26"/>
      <c r="D56" s="26"/>
      <c r="E56" s="26"/>
      <c r="F56" s="26"/>
      <c r="G56" s="26"/>
      <c r="H56" s="26"/>
      <c r="I56" s="26"/>
      <c r="J56" s="26"/>
      <c r="K56" s="26"/>
      <c r="L56" s="8"/>
      <c r="M56" s="27"/>
      <c r="N56"/>
      <c r="O56" s="8"/>
      <c r="P56" s="12"/>
      <c r="Q56"/>
      <c r="R56"/>
      <c r="S56" s="8"/>
      <c r="T56" s="28"/>
    </row>
    <row r="57" spans="1:20" ht="15">
      <c r="A57"/>
      <c r="B57"/>
      <c r="C57" s="26"/>
      <c r="D57" s="26"/>
      <c r="E57" s="26"/>
      <c r="F57" s="26"/>
      <c r="G57" s="26"/>
      <c r="H57" s="26"/>
      <c r="I57" s="26"/>
      <c r="J57" s="26"/>
      <c r="K57" s="26"/>
      <c r="L57" s="8"/>
      <c r="M57" s="27"/>
      <c r="N57"/>
      <c r="O57" s="8"/>
      <c r="P57" s="12"/>
      <c r="Q57"/>
      <c r="R57"/>
      <c r="S57" s="8"/>
      <c r="T57" s="28"/>
    </row>
    <row r="58" spans="1:20" ht="15">
      <c r="A58"/>
      <c r="B58"/>
      <c r="C58" s="26"/>
      <c r="D58" s="26"/>
      <c r="E58" s="26"/>
      <c r="F58" s="26"/>
      <c r="G58" s="26"/>
      <c r="H58" s="26"/>
      <c r="I58" s="26"/>
      <c r="J58" s="26"/>
      <c r="K58" s="26"/>
      <c r="L58" s="8"/>
      <c r="M58" s="27"/>
      <c r="N58"/>
      <c r="O58" s="8"/>
      <c r="P58" s="12"/>
      <c r="Q58"/>
      <c r="R58"/>
      <c r="S58" s="8"/>
      <c r="T58" s="28"/>
    </row>
    <row r="59" spans="1:20" ht="15">
      <c r="A59"/>
      <c r="B59"/>
      <c r="C59" s="26"/>
      <c r="D59" s="26"/>
      <c r="E59" s="26"/>
      <c r="F59" s="26"/>
      <c r="G59" s="26"/>
      <c r="H59" s="26"/>
      <c r="I59" s="26"/>
      <c r="J59" s="26"/>
      <c r="K59" s="26"/>
      <c r="L59" s="8"/>
      <c r="M59" s="27"/>
      <c r="N59"/>
      <c r="O59" s="8"/>
      <c r="P59" s="12"/>
      <c r="Q59"/>
      <c r="R59"/>
      <c r="S59" s="8"/>
      <c r="T59" s="28"/>
    </row>
    <row r="60" spans="1:20" ht="15">
      <c r="A60" s="18"/>
      <c r="B60"/>
      <c r="C60" s="26"/>
      <c r="D60" s="26"/>
      <c r="E60" s="26"/>
      <c r="F60" s="26"/>
      <c r="G60" s="26"/>
      <c r="H60" s="26"/>
      <c r="I60" s="26"/>
      <c r="J60" s="26"/>
      <c r="K60" s="26"/>
      <c r="L60" s="8"/>
      <c r="M60" s="27"/>
      <c r="N60"/>
      <c r="O60" s="8"/>
      <c r="P60" s="12"/>
      <c r="Q60"/>
      <c r="R60"/>
      <c r="S60" s="8"/>
      <c r="T60" s="28"/>
    </row>
    <row r="61" spans="1:20" ht="15">
      <c r="A61"/>
      <c r="B61"/>
      <c r="C61"/>
      <c r="D61"/>
      <c r="E61"/>
      <c r="F61"/>
      <c r="G61"/>
      <c r="H61"/>
      <c r="I61"/>
      <c r="J61"/>
      <c r="K61"/>
      <c r="L61" s="8"/>
      <c r="M61" s="27"/>
      <c r="N61"/>
      <c r="O61" s="8"/>
      <c r="P61" s="12"/>
      <c r="Q61"/>
      <c r="R61"/>
      <c r="S61" s="29"/>
      <c r="T61" s="30"/>
    </row>
    <row r="62" spans="1:20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 s="8"/>
    </row>
    <row r="63" spans="1:20">
      <c r="A63"/>
      <c r="B63" s="5"/>
      <c r="C63" s="5"/>
      <c r="D63" s="5"/>
      <c r="E63" s="5"/>
      <c r="F63" s="5"/>
      <c r="G63" s="5"/>
      <c r="H63" s="5"/>
      <c r="I63" s="5"/>
      <c r="J63"/>
      <c r="K63"/>
      <c r="L63"/>
      <c r="M63"/>
      <c r="N63"/>
      <c r="O63"/>
      <c r="P63"/>
      <c r="Q63"/>
      <c r="R63"/>
      <c r="S63" s="5"/>
      <c r="T63" s="25"/>
    </row>
    <row r="64" spans="1:20" ht="15">
      <c r="A64"/>
      <c r="B64" s="8"/>
      <c r="C64" s="8"/>
      <c r="D64" s="8"/>
      <c r="E64" s="8"/>
      <c r="F64" s="8"/>
      <c r="G64" s="8"/>
      <c r="H64" s="8"/>
      <c r="I64" s="8"/>
      <c r="J64"/>
      <c r="K64"/>
      <c r="L64"/>
      <c r="M64"/>
      <c r="N64"/>
      <c r="O64" s="8"/>
      <c r="P64" s="27"/>
      <c r="Q64"/>
      <c r="R64"/>
      <c r="S64" s="8"/>
      <c r="T64" s="28"/>
    </row>
    <row r="65" spans="1:20" ht="15">
      <c r="A65"/>
      <c r="B65" s="8"/>
      <c r="C65" s="8"/>
      <c r="D65" s="8"/>
      <c r="E65" s="8"/>
      <c r="F65" s="8"/>
      <c r="G65" s="8"/>
      <c r="H65" s="8"/>
      <c r="I65" s="8"/>
      <c r="J65"/>
      <c r="K65"/>
      <c r="L65"/>
      <c r="M65"/>
      <c r="N65"/>
      <c r="O65" s="8"/>
      <c r="P65" s="27"/>
      <c r="Q65"/>
      <c r="R65"/>
      <c r="S65" s="8"/>
      <c r="T65" s="28"/>
    </row>
    <row r="66" spans="1:20" ht="15">
      <c r="A66"/>
      <c r="B66" s="8"/>
      <c r="C66" s="8"/>
      <c r="D66" s="8"/>
      <c r="E66" s="8"/>
      <c r="F66" s="8"/>
      <c r="G66" s="8"/>
      <c r="H66" s="8"/>
      <c r="I66" s="8"/>
      <c r="J66"/>
      <c r="K66"/>
      <c r="L66"/>
      <c r="M66"/>
      <c r="N66"/>
      <c r="O66" s="8"/>
      <c r="P66" s="27"/>
      <c r="Q66"/>
      <c r="R66"/>
      <c r="S66" s="8"/>
      <c r="T66" s="28"/>
    </row>
    <row r="67" spans="1:20" ht="15">
      <c r="A67"/>
      <c r="B67" s="8"/>
      <c r="C67" s="8"/>
      <c r="D67" s="8"/>
      <c r="E67" s="8"/>
      <c r="F67" s="8"/>
      <c r="G67" s="8"/>
      <c r="H67" s="8"/>
      <c r="I67" s="8"/>
      <c r="J67"/>
      <c r="K67"/>
      <c r="L67"/>
      <c r="M67"/>
      <c r="N67"/>
      <c r="O67" s="8"/>
      <c r="P67" s="27"/>
      <c r="Q67"/>
      <c r="R67"/>
      <c r="S67" s="8"/>
      <c r="T67" s="28"/>
    </row>
    <row r="68" spans="1:20" ht="15">
      <c r="A68"/>
      <c r="B68" s="8"/>
      <c r="C68" s="8"/>
      <c r="D68" s="8"/>
      <c r="E68" s="8"/>
      <c r="F68" s="8"/>
      <c r="G68" s="8"/>
      <c r="H68" s="8"/>
      <c r="I68" s="8"/>
      <c r="J68"/>
      <c r="K68"/>
      <c r="L68"/>
      <c r="M68"/>
      <c r="N68"/>
      <c r="O68" s="8"/>
      <c r="P68" s="27"/>
      <c r="Q68"/>
      <c r="R68"/>
      <c r="S68" s="8"/>
      <c r="T68" s="28"/>
    </row>
    <row r="69" spans="1:20" ht="15">
      <c r="A69"/>
      <c r="B69" s="8"/>
      <c r="C69" s="8"/>
      <c r="D69" s="8"/>
      <c r="E69" s="8"/>
      <c r="F69" s="8"/>
      <c r="G69" s="8"/>
      <c r="H69" s="8"/>
      <c r="I69" s="8"/>
      <c r="J69"/>
      <c r="K69"/>
      <c r="L69"/>
      <c r="M69"/>
      <c r="N69"/>
      <c r="O69" s="8"/>
      <c r="P69" s="27"/>
      <c r="Q69"/>
      <c r="R69"/>
      <c r="S69" s="8"/>
      <c r="T69" s="28"/>
    </row>
    <row r="70" spans="1:20" ht="15">
      <c r="A70"/>
      <c r="B70" s="29"/>
      <c r="C70" s="29"/>
      <c r="D70" s="29"/>
      <c r="E70" s="29"/>
      <c r="F70" s="29"/>
      <c r="G70" s="29"/>
      <c r="H70" s="29"/>
      <c r="I70" s="29"/>
      <c r="J70"/>
      <c r="K70"/>
      <c r="L70"/>
      <c r="M70"/>
      <c r="N70"/>
      <c r="O70" s="29"/>
      <c r="P70" s="31"/>
      <c r="Q70"/>
      <c r="R70" s="32"/>
      <c r="S70" s="29"/>
      <c r="T70" s="31"/>
    </row>
  </sheetData>
  <pageMargins left="0.75" right="0.75" top="0.75" bottom="0.5" header="0.5" footer="0.75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70"/>
  <sheetViews>
    <sheetView topLeftCell="A27" zoomScale="70" zoomScaleNormal="70" zoomScalePageLayoutView="70" workbookViewId="0">
      <selection activeCell="K23" sqref="K23"/>
    </sheetView>
  </sheetViews>
  <sheetFormatPr baseColWidth="10" defaultColWidth="8.83203125" defaultRowHeight="14" x14ac:dyDescent="0"/>
  <cols>
    <col min="1" max="1" width="15.5" style="2" customWidth="1"/>
    <col min="2" max="2" width="12" style="2" customWidth="1"/>
    <col min="3" max="3" width="13.83203125" style="2" customWidth="1"/>
    <col min="4" max="5" width="8.83203125" style="2"/>
    <col min="6" max="6" width="13.5" style="2" bestFit="1" customWidth="1"/>
    <col min="7" max="7" width="11.5" style="2" bestFit="1" customWidth="1"/>
    <col min="8" max="12" width="8.83203125" style="2"/>
    <col min="13" max="13" width="12" style="2" bestFit="1" customWidth="1"/>
    <col min="14" max="14" width="25.6640625" style="2" bestFit="1" customWidth="1"/>
    <col min="15" max="16384" width="8.83203125" style="2"/>
  </cols>
  <sheetData>
    <row r="1" spans="1:20" ht="18">
      <c r="A1" s="6" t="s">
        <v>0</v>
      </c>
      <c r="O1" s="14"/>
      <c r="P1" s="14"/>
      <c r="Q1" s="14"/>
      <c r="R1" s="14"/>
      <c r="S1" s="14"/>
      <c r="T1" s="14"/>
    </row>
    <row r="2" spans="1:20" ht="15">
      <c r="A2" s="2" t="s">
        <v>28</v>
      </c>
      <c r="B2" s="2" t="s">
        <v>29</v>
      </c>
      <c r="O2" s="14"/>
      <c r="P2" s="14"/>
      <c r="Q2" s="14"/>
      <c r="R2" s="14"/>
      <c r="S2" s="14"/>
      <c r="T2" s="14"/>
    </row>
    <row r="3" spans="1:20" ht="15">
      <c r="B3" s="8" t="s">
        <v>58</v>
      </c>
      <c r="C3" s="8" t="s">
        <v>43</v>
      </c>
      <c r="D3" s="8" t="s">
        <v>44</v>
      </c>
      <c r="E3" s="8" t="s">
        <v>40</v>
      </c>
      <c r="F3" s="8" t="s">
        <v>54</v>
      </c>
      <c r="G3" s="8" t="s">
        <v>46</v>
      </c>
      <c r="H3" s="8" t="s">
        <v>47</v>
      </c>
      <c r="I3" s="8" t="s">
        <v>48</v>
      </c>
      <c r="J3" s="8" t="s">
        <v>49</v>
      </c>
      <c r="K3" s="8" t="s">
        <v>50</v>
      </c>
      <c r="L3" s="8" t="s">
        <v>51</v>
      </c>
      <c r="M3" s="8" t="s">
        <v>52</v>
      </c>
      <c r="N3" t="s">
        <v>56</v>
      </c>
      <c r="O3" s="14"/>
      <c r="P3" s="14"/>
      <c r="Q3" s="14"/>
      <c r="R3" s="14"/>
      <c r="S3" s="14"/>
      <c r="T3" s="14"/>
    </row>
    <row r="4" spans="1:20" ht="15">
      <c r="A4" s="7">
        <v>2013</v>
      </c>
      <c r="O4" s="14"/>
      <c r="P4" s="14"/>
      <c r="Q4" s="14"/>
      <c r="R4" s="14"/>
      <c r="S4" s="14"/>
      <c r="T4" s="14"/>
    </row>
    <row r="5" spans="1:20" ht="15">
      <c r="A5" s="7" t="s">
        <v>34</v>
      </c>
      <c r="O5" s="14"/>
      <c r="P5" s="14"/>
      <c r="Q5" s="14"/>
      <c r="R5" s="14"/>
      <c r="S5" s="14"/>
      <c r="T5" s="14"/>
    </row>
    <row r="6" spans="1:20" ht="15">
      <c r="A6" s="7" t="s">
        <v>4</v>
      </c>
      <c r="B6" s="37">
        <v>105056</v>
      </c>
      <c r="C6" s="37">
        <v>0</v>
      </c>
      <c r="D6" s="37">
        <v>0</v>
      </c>
      <c r="E6" s="37">
        <v>0</v>
      </c>
      <c r="F6" s="37">
        <v>0</v>
      </c>
      <c r="G6" s="37">
        <v>0</v>
      </c>
      <c r="H6" s="37">
        <v>0</v>
      </c>
      <c r="I6" s="37"/>
      <c r="J6" s="37"/>
      <c r="K6" s="37"/>
      <c r="L6" s="37"/>
      <c r="M6" s="37"/>
      <c r="N6" s="37">
        <v>0</v>
      </c>
      <c r="O6" s="37"/>
      <c r="P6" s="14"/>
      <c r="Q6" s="14"/>
      <c r="R6" s="14"/>
      <c r="S6" s="14"/>
      <c r="T6" s="14"/>
    </row>
    <row r="7" spans="1:20" ht="15">
      <c r="A7" s="7" t="s">
        <v>85</v>
      </c>
      <c r="B7" s="37">
        <v>80207</v>
      </c>
      <c r="C7" s="37">
        <v>0</v>
      </c>
      <c r="D7" s="37">
        <v>0</v>
      </c>
      <c r="E7" s="37">
        <v>0</v>
      </c>
      <c r="F7" s="37">
        <v>0</v>
      </c>
      <c r="G7" s="37">
        <v>0</v>
      </c>
      <c r="H7" s="37">
        <v>0</v>
      </c>
      <c r="I7" s="37"/>
      <c r="J7" s="37"/>
      <c r="K7" s="37"/>
      <c r="L7" s="37"/>
      <c r="M7" s="37"/>
      <c r="N7" s="37">
        <v>0</v>
      </c>
      <c r="O7" s="14"/>
      <c r="P7" s="14"/>
      <c r="Q7" s="14"/>
      <c r="R7" s="14"/>
      <c r="S7" s="14"/>
      <c r="T7" s="14"/>
    </row>
    <row r="8" spans="1:20" ht="15">
      <c r="A8" s="7" t="s">
        <v>6</v>
      </c>
      <c r="B8" s="37">
        <v>47073</v>
      </c>
      <c r="C8" s="37">
        <v>0</v>
      </c>
      <c r="D8" s="37">
        <v>0</v>
      </c>
      <c r="E8" s="37">
        <v>0</v>
      </c>
      <c r="F8" s="37">
        <v>0</v>
      </c>
      <c r="G8" s="37">
        <v>0</v>
      </c>
      <c r="H8" s="37">
        <v>0</v>
      </c>
      <c r="I8" s="37"/>
      <c r="J8" s="37"/>
      <c r="K8" s="37"/>
      <c r="L8" s="37"/>
      <c r="M8" s="37"/>
      <c r="N8" s="37">
        <v>0</v>
      </c>
      <c r="O8" s="14"/>
      <c r="P8" s="14"/>
      <c r="Q8" s="14"/>
      <c r="R8" s="14"/>
      <c r="S8" s="14"/>
      <c r="T8" s="14"/>
    </row>
    <row r="9" spans="1:20" ht="15">
      <c r="A9" s="7" t="s">
        <v>7</v>
      </c>
      <c r="B9" s="37">
        <v>232336</v>
      </c>
      <c r="C9" s="37">
        <f>SUM(C6:C8)</f>
        <v>0</v>
      </c>
      <c r="D9" s="37">
        <f t="shared" ref="D9:H9" si="0">SUM(D6:D8)</f>
        <v>0</v>
      </c>
      <c r="E9" s="37">
        <f t="shared" si="0"/>
        <v>0</v>
      </c>
      <c r="F9" s="37">
        <f t="shared" si="0"/>
        <v>0</v>
      </c>
      <c r="G9" s="37">
        <f t="shared" si="0"/>
        <v>0</v>
      </c>
      <c r="H9" s="37">
        <f t="shared" si="0"/>
        <v>0</v>
      </c>
      <c r="I9" s="37"/>
      <c r="J9" s="37"/>
      <c r="K9" s="37"/>
      <c r="L9" s="37"/>
      <c r="M9" s="37"/>
      <c r="N9" s="37">
        <v>0</v>
      </c>
      <c r="O9" s="14"/>
      <c r="P9" s="14"/>
      <c r="Q9" s="14"/>
      <c r="R9" s="14"/>
      <c r="S9" s="14"/>
      <c r="T9" s="14"/>
    </row>
    <row r="10" spans="1:20" ht="15">
      <c r="O10" s="14"/>
      <c r="P10" s="14"/>
      <c r="Q10" s="14"/>
      <c r="R10" s="14"/>
      <c r="S10" s="14"/>
      <c r="T10" s="14"/>
    </row>
    <row r="11" spans="1:20" ht="15">
      <c r="O11" s="14"/>
      <c r="P11" s="14"/>
      <c r="Q11" s="14"/>
      <c r="R11" s="14"/>
      <c r="S11" s="14"/>
      <c r="T11" s="14"/>
    </row>
    <row r="12" spans="1:20" ht="15">
      <c r="O12" s="14"/>
      <c r="P12" s="14"/>
      <c r="Q12" s="14"/>
      <c r="R12" s="14"/>
      <c r="S12" s="14"/>
      <c r="T12" s="14"/>
    </row>
    <row r="13" spans="1:20" ht="18">
      <c r="A13" s="1" t="s">
        <v>8</v>
      </c>
      <c r="B13" s="1"/>
      <c r="C13" s="1"/>
      <c r="D13" s="1"/>
      <c r="E13" s="1"/>
      <c r="F13" s="1"/>
      <c r="G13" s="1"/>
      <c r="H13" s="1"/>
      <c r="N13" s="1"/>
      <c r="O13" s="14"/>
      <c r="P13" s="14"/>
      <c r="Q13" s="14"/>
      <c r="R13" s="14"/>
      <c r="S13" s="14"/>
      <c r="T13" s="14"/>
    </row>
    <row r="14" spans="1:20" ht="15">
      <c r="O14" s="14"/>
      <c r="P14" s="14"/>
      <c r="Q14" s="14"/>
      <c r="R14" s="14"/>
      <c r="S14" s="14"/>
      <c r="T14" s="14"/>
    </row>
    <row r="15" spans="1:20" ht="15">
      <c r="B15" t="s">
        <v>59</v>
      </c>
      <c r="C15" s="8" t="s">
        <v>43</v>
      </c>
      <c r="D15" s="8" t="s">
        <v>44</v>
      </c>
      <c r="E15" s="8" t="s">
        <v>40</v>
      </c>
      <c r="F15" s="8" t="s">
        <v>45</v>
      </c>
      <c r="G15" s="8" t="s">
        <v>46</v>
      </c>
      <c r="H15" s="8" t="s">
        <v>47</v>
      </c>
      <c r="I15" s="8" t="s">
        <v>48</v>
      </c>
      <c r="J15" s="8" t="s">
        <v>49</v>
      </c>
      <c r="K15" s="8" t="s">
        <v>50</v>
      </c>
      <c r="L15" s="8" t="s">
        <v>51</v>
      </c>
      <c r="M15" s="8" t="s">
        <v>52</v>
      </c>
      <c r="N15" s="2" t="s">
        <v>56</v>
      </c>
      <c r="O15" s="14"/>
      <c r="P15" s="14"/>
      <c r="Q15" s="14"/>
      <c r="R15" s="14"/>
      <c r="S15" s="14"/>
      <c r="T15" s="14"/>
    </row>
    <row r="16" spans="1:20" ht="15">
      <c r="C16" s="37"/>
      <c r="D16" s="37"/>
      <c r="E16" s="37"/>
      <c r="F16" s="37"/>
      <c r="G16" s="37">
        <v>0</v>
      </c>
      <c r="H16" s="37"/>
      <c r="K16" s="2">
        <f>D17*2</f>
        <v>0</v>
      </c>
      <c r="O16" s="14"/>
      <c r="P16" s="14"/>
      <c r="Q16" s="14"/>
      <c r="R16" s="14"/>
      <c r="S16" s="14"/>
      <c r="T16" s="14"/>
    </row>
    <row r="17" spans="1:20" ht="15">
      <c r="A17" s="2" t="s">
        <v>10</v>
      </c>
      <c r="B17" s="38">
        <v>691324</v>
      </c>
      <c r="C17" s="38">
        <v>66075</v>
      </c>
      <c r="D17" s="37">
        <v>0</v>
      </c>
      <c r="E17" s="37">
        <v>0</v>
      </c>
      <c r="F17" s="37">
        <v>0</v>
      </c>
      <c r="G17" s="38">
        <v>203550</v>
      </c>
      <c r="H17" s="38">
        <v>995</v>
      </c>
      <c r="I17" s="37"/>
      <c r="J17" s="37"/>
      <c r="K17" s="38">
        <v>521707</v>
      </c>
      <c r="L17" s="37"/>
      <c r="M17" s="38">
        <v>25099</v>
      </c>
      <c r="N17" s="37">
        <f>SUM(C17:M17)</f>
        <v>817426</v>
      </c>
      <c r="O17" s="37"/>
      <c r="P17" s="39"/>
      <c r="Q17" s="14"/>
      <c r="R17" s="14"/>
      <c r="S17" s="14"/>
      <c r="T17" s="14"/>
    </row>
    <row r="18" spans="1:20" ht="15">
      <c r="A18" s="2" t="s">
        <v>11</v>
      </c>
      <c r="B18" s="38">
        <v>152578</v>
      </c>
      <c r="C18" s="38">
        <v>28055</v>
      </c>
      <c r="D18" s="37">
        <v>0</v>
      </c>
      <c r="E18" s="37">
        <v>0</v>
      </c>
      <c r="F18" s="37">
        <v>19512</v>
      </c>
      <c r="G18" s="38">
        <v>106426</v>
      </c>
      <c r="H18" s="37">
        <v>0</v>
      </c>
      <c r="I18" s="37"/>
      <c r="J18" s="37"/>
      <c r="K18" s="37"/>
      <c r="L18" s="37"/>
      <c r="M18" s="37"/>
      <c r="N18" s="37">
        <f>SUM(C18:M18)</f>
        <v>153993</v>
      </c>
      <c r="O18" s="14"/>
      <c r="P18" s="14"/>
      <c r="Q18" s="14"/>
      <c r="R18" s="14"/>
      <c r="S18" s="14"/>
      <c r="T18" s="14"/>
    </row>
    <row r="19" spans="1:20" ht="15">
      <c r="A19" s="2" t="s">
        <v>12</v>
      </c>
      <c r="B19" s="37">
        <v>0</v>
      </c>
      <c r="C19" s="37">
        <v>0</v>
      </c>
      <c r="D19" s="37">
        <v>0</v>
      </c>
      <c r="E19" s="37">
        <v>0</v>
      </c>
      <c r="F19" s="37">
        <v>0</v>
      </c>
      <c r="G19" s="37">
        <v>0</v>
      </c>
      <c r="H19" s="37">
        <v>0</v>
      </c>
      <c r="I19" s="37"/>
      <c r="J19" s="37"/>
      <c r="K19" s="37"/>
      <c r="L19" s="37"/>
      <c r="M19" s="37"/>
      <c r="N19" s="37">
        <v>0</v>
      </c>
      <c r="O19" s="14"/>
      <c r="P19" s="14"/>
      <c r="Q19" s="14"/>
      <c r="R19" s="14"/>
      <c r="S19" s="14"/>
      <c r="T19" s="14"/>
    </row>
    <row r="20" spans="1:20" ht="15">
      <c r="A20" s="2" t="s">
        <v>13</v>
      </c>
      <c r="B20" s="38">
        <v>0</v>
      </c>
      <c r="C20" s="37">
        <v>0</v>
      </c>
      <c r="D20" s="37">
        <v>0</v>
      </c>
      <c r="E20" s="37">
        <v>0</v>
      </c>
      <c r="F20" s="37">
        <v>0</v>
      </c>
      <c r="G20" s="37">
        <v>0</v>
      </c>
      <c r="H20" s="37">
        <v>0</v>
      </c>
      <c r="I20" s="37"/>
      <c r="J20" s="37"/>
      <c r="K20" s="37"/>
      <c r="L20" s="37"/>
      <c r="M20" s="37"/>
      <c r="N20" s="37">
        <v>0</v>
      </c>
      <c r="O20" s="14"/>
      <c r="P20" s="14"/>
      <c r="Q20" s="14"/>
      <c r="R20" s="14"/>
      <c r="S20" s="14"/>
      <c r="T20" s="14"/>
    </row>
    <row r="21" spans="1:20" ht="15">
      <c r="A21" s="2" t="s">
        <v>14</v>
      </c>
      <c r="B21" s="37">
        <v>0</v>
      </c>
      <c r="C21" s="37">
        <v>0</v>
      </c>
      <c r="D21" s="37">
        <v>0</v>
      </c>
      <c r="E21" s="37">
        <v>0</v>
      </c>
      <c r="F21" s="37">
        <v>0</v>
      </c>
      <c r="G21" s="37">
        <v>0</v>
      </c>
      <c r="H21" s="37">
        <v>0</v>
      </c>
      <c r="I21" s="37"/>
      <c r="J21" s="37"/>
      <c r="K21" s="37"/>
      <c r="L21" s="37"/>
      <c r="M21" s="37"/>
      <c r="N21" s="37">
        <v>0</v>
      </c>
      <c r="O21" s="14"/>
      <c r="P21" s="14">
        <f>0.3395*0.36</f>
        <v>0.12222000000000001</v>
      </c>
      <c r="Q21" s="14"/>
      <c r="R21" s="14"/>
      <c r="S21" s="14"/>
      <c r="T21" s="14"/>
    </row>
    <row r="22" spans="1:20" ht="15">
      <c r="A22" s="2" t="s">
        <v>15</v>
      </c>
      <c r="B22" s="38">
        <v>0</v>
      </c>
      <c r="C22" s="37">
        <v>0</v>
      </c>
      <c r="D22" s="37">
        <v>0</v>
      </c>
      <c r="E22" s="37">
        <v>0</v>
      </c>
      <c r="F22" s="37">
        <v>0</v>
      </c>
      <c r="G22" s="37">
        <v>0</v>
      </c>
      <c r="H22" s="37">
        <v>0</v>
      </c>
      <c r="I22" s="37"/>
      <c r="J22" s="37"/>
      <c r="K22" s="37"/>
      <c r="L22" s="37"/>
      <c r="M22" s="37"/>
      <c r="N22" s="37">
        <v>0</v>
      </c>
      <c r="O22" s="14"/>
      <c r="P22" s="14"/>
      <c r="Q22" s="14"/>
      <c r="R22" s="14"/>
      <c r="S22" s="14"/>
      <c r="T22" s="14"/>
    </row>
    <row r="23" spans="1:20" ht="15">
      <c r="A23" s="2" t="s">
        <v>7</v>
      </c>
      <c r="B23" s="38">
        <f>SUM(B17:B22)</f>
        <v>843902</v>
      </c>
      <c r="C23" s="38">
        <f>SUM(C17:C22)</f>
        <v>94130</v>
      </c>
      <c r="D23" s="37">
        <f t="shared" ref="D23:M23" si="1">SUM(D17:D22)</f>
        <v>0</v>
      </c>
      <c r="E23" s="37">
        <f t="shared" si="1"/>
        <v>0</v>
      </c>
      <c r="F23" s="37">
        <f t="shared" si="1"/>
        <v>19512</v>
      </c>
      <c r="G23" s="38">
        <f t="shared" si="1"/>
        <v>309976</v>
      </c>
      <c r="H23" s="38">
        <f t="shared" si="1"/>
        <v>995</v>
      </c>
      <c r="I23" s="37">
        <f t="shared" si="1"/>
        <v>0</v>
      </c>
      <c r="J23" s="37">
        <f t="shared" si="1"/>
        <v>0</v>
      </c>
      <c r="K23" s="38">
        <f t="shared" si="1"/>
        <v>521707</v>
      </c>
      <c r="L23" s="37">
        <f t="shared" si="1"/>
        <v>0</v>
      </c>
      <c r="M23" s="38">
        <f t="shared" si="1"/>
        <v>25099</v>
      </c>
      <c r="N23" s="37">
        <f>SUM(N17:N22)</f>
        <v>971419</v>
      </c>
      <c r="O23" s="14"/>
      <c r="P23" s="14">
        <f>C23*0.27+K23*0.3395*0.36</f>
        <v>89178.129540000009</v>
      </c>
      <c r="Q23" s="14"/>
      <c r="R23" s="14">
        <f>8700*0.27+K23*0.3395*0.36</f>
        <v>66112.029540000003</v>
      </c>
      <c r="S23" s="14"/>
      <c r="T23" s="14"/>
    </row>
    <row r="24" spans="1:20" ht="15">
      <c r="A24" s="2" t="s">
        <v>61</v>
      </c>
      <c r="B24" s="38">
        <v>44666</v>
      </c>
      <c r="O24" s="14"/>
      <c r="P24" s="14"/>
      <c r="Q24" s="14"/>
      <c r="R24" s="14"/>
      <c r="S24" s="14"/>
      <c r="T24" s="14"/>
    </row>
    <row r="25" spans="1:20" ht="15">
      <c r="A25" s="40" t="s">
        <v>86</v>
      </c>
      <c r="B25" s="40">
        <v>40903</v>
      </c>
      <c r="C25" s="37"/>
      <c r="O25" s="14"/>
      <c r="P25" s="14"/>
      <c r="Q25" s="14"/>
      <c r="R25" s="14"/>
      <c r="S25" s="14"/>
      <c r="T25" s="14"/>
    </row>
    <row r="26" spans="1:20" ht="15">
      <c r="O26" s="14"/>
      <c r="P26" s="14"/>
      <c r="Q26" s="14"/>
      <c r="R26" s="14"/>
      <c r="S26" s="14"/>
      <c r="T26" s="14"/>
    </row>
    <row r="27" spans="1:20" ht="18">
      <c r="A27" s="1" t="s">
        <v>16</v>
      </c>
      <c r="B27" s="1"/>
      <c r="C27" s="1"/>
      <c r="D27" s="1"/>
      <c r="E27" s="1"/>
      <c r="F27" s="1"/>
      <c r="G27" s="1"/>
      <c r="O27" s="14"/>
      <c r="P27" s="14"/>
      <c r="Q27" s="14"/>
      <c r="R27" s="14"/>
      <c r="S27" s="14"/>
      <c r="T27" s="14"/>
    </row>
    <row r="28" spans="1:20" ht="15">
      <c r="O28" s="14"/>
      <c r="P28" s="14"/>
      <c r="Q28" s="14"/>
      <c r="R28" s="14" t="s">
        <v>63</v>
      </c>
      <c r="S28" s="9">
        <f>N42/1000</f>
        <v>4325.9955199999995</v>
      </c>
      <c r="T28" s="14"/>
    </row>
    <row r="29" spans="1:20" ht="15">
      <c r="B29" t="s">
        <v>60</v>
      </c>
      <c r="C29" s="8" t="s">
        <v>43</v>
      </c>
      <c r="D29" s="8" t="s">
        <v>44</v>
      </c>
      <c r="E29" s="8" t="s">
        <v>62</v>
      </c>
      <c r="F29" t="s">
        <v>53</v>
      </c>
      <c r="G29" s="8" t="s">
        <v>46</v>
      </c>
      <c r="H29" s="8" t="s">
        <v>47</v>
      </c>
      <c r="I29" s="8" t="s">
        <v>54</v>
      </c>
      <c r="J29" s="8" t="s">
        <v>49</v>
      </c>
      <c r="K29" s="8" t="s">
        <v>50</v>
      </c>
      <c r="L29" s="8" t="s">
        <v>61</v>
      </c>
      <c r="M29" s="8" t="s">
        <v>52</v>
      </c>
      <c r="N29" t="s">
        <v>57</v>
      </c>
      <c r="O29" s="14"/>
      <c r="P29" s="14"/>
      <c r="Q29" s="14"/>
      <c r="R29" s="14"/>
      <c r="S29" s="14"/>
      <c r="T29" s="14"/>
    </row>
    <row r="30" spans="1:20" ht="15">
      <c r="O30" s="14"/>
      <c r="P30" s="14"/>
      <c r="Q30" s="14"/>
      <c r="R30" s="14"/>
      <c r="S30" s="14" t="s">
        <v>64</v>
      </c>
      <c r="T30" s="14" t="s">
        <v>65</v>
      </c>
    </row>
    <row r="31" spans="1:20" ht="15">
      <c r="A31" s="2" t="s">
        <v>19</v>
      </c>
      <c r="B31" s="37">
        <v>0</v>
      </c>
      <c r="C31" s="37">
        <v>20659</v>
      </c>
      <c r="D31" s="37">
        <v>0</v>
      </c>
      <c r="E31" s="37">
        <v>0</v>
      </c>
      <c r="F31" s="37">
        <v>2140</v>
      </c>
      <c r="G31" s="37">
        <v>0</v>
      </c>
      <c r="H31" s="37">
        <v>0</v>
      </c>
      <c r="I31" s="37"/>
      <c r="J31" s="37"/>
      <c r="K31" s="37"/>
      <c r="M31" s="37">
        <v>20518</v>
      </c>
      <c r="N31" s="37">
        <f>SUM(B31:M31)</f>
        <v>43317</v>
      </c>
      <c r="O31" s="10">
        <f>N31/N$39</f>
        <v>1.0434168052324761E-2</v>
      </c>
      <c r="P31" s="15" t="s">
        <v>66</v>
      </c>
      <c r="Q31" s="14"/>
      <c r="R31" s="14" t="s">
        <v>52</v>
      </c>
      <c r="S31" s="11">
        <f>M42/1000</f>
        <v>1291.8525199999999</v>
      </c>
      <c r="T31" s="12">
        <f>M43</f>
        <v>0.29862548724969556</v>
      </c>
    </row>
    <row r="32" spans="1:20" ht="15">
      <c r="A32" s="2" t="s">
        <v>20</v>
      </c>
      <c r="B32" s="37">
        <v>40651</v>
      </c>
      <c r="C32" s="37">
        <v>38344</v>
      </c>
      <c r="D32" s="37">
        <v>0</v>
      </c>
      <c r="E32" s="37">
        <v>17843</v>
      </c>
      <c r="F32" s="37">
        <v>1359</v>
      </c>
      <c r="G32" s="37">
        <v>41979</v>
      </c>
      <c r="H32" s="37">
        <v>0</v>
      </c>
      <c r="I32" s="37"/>
      <c r="J32" s="37"/>
      <c r="K32" s="37"/>
      <c r="L32" s="43">
        <v>44666</v>
      </c>
      <c r="M32" s="37">
        <v>266660</v>
      </c>
      <c r="N32" s="37">
        <f t="shared" ref="N32:N38" si="2">SUM(B32:M32)</f>
        <v>451502</v>
      </c>
      <c r="O32" s="10">
        <f t="shared" ref="O32:O34" si="3">N32/N$39</f>
        <v>0.10875747960294421</v>
      </c>
      <c r="P32" s="15" t="s">
        <v>67</v>
      </c>
      <c r="Q32" s="14"/>
      <c r="R32" s="14" t="s">
        <v>46</v>
      </c>
      <c r="S32" s="11">
        <f>G42/1000</f>
        <v>460.44499999999999</v>
      </c>
      <c r="T32" s="13">
        <f>G43</f>
        <v>0.10643677226924175</v>
      </c>
    </row>
    <row r="33" spans="1:20" ht="15">
      <c r="A33" s="2" t="s">
        <v>21</v>
      </c>
      <c r="B33" s="38">
        <v>137957</v>
      </c>
      <c r="C33" s="37">
        <v>15132</v>
      </c>
      <c r="D33" s="37">
        <v>0</v>
      </c>
      <c r="E33" s="37">
        <v>0</v>
      </c>
      <c r="F33" s="37">
        <v>0</v>
      </c>
      <c r="G33" s="37">
        <v>0</v>
      </c>
      <c r="H33" s="37">
        <v>0</v>
      </c>
      <c r="I33" s="37"/>
      <c r="J33" s="37"/>
      <c r="K33" s="37"/>
      <c r="M33" s="37">
        <v>130421</v>
      </c>
      <c r="N33" s="37">
        <f t="shared" si="2"/>
        <v>283510</v>
      </c>
      <c r="O33" s="10">
        <f t="shared" si="3"/>
        <v>6.8291686509097893E-2</v>
      </c>
      <c r="P33" s="15" t="s">
        <v>68</v>
      </c>
      <c r="Q33" s="14"/>
      <c r="R33" s="14" t="s">
        <v>50</v>
      </c>
      <c r="S33" s="11">
        <f>K42/1000</f>
        <v>521.70699999999999</v>
      </c>
      <c r="T33" s="12">
        <f>K43</f>
        <v>0.1205981369116166</v>
      </c>
    </row>
    <row r="34" spans="1:20" ht="15">
      <c r="A34" s="2" t="s">
        <v>22</v>
      </c>
      <c r="B34" s="37">
        <v>0</v>
      </c>
      <c r="C34" s="37">
        <v>1611903</v>
      </c>
      <c r="D34" s="37">
        <v>0</v>
      </c>
      <c r="E34" s="38">
        <v>8800</v>
      </c>
      <c r="F34" s="37">
        <v>159515</v>
      </c>
      <c r="G34" s="37">
        <v>0</v>
      </c>
      <c r="H34" s="38">
        <v>23300</v>
      </c>
      <c r="I34" s="37"/>
      <c r="J34" s="37"/>
      <c r="K34" s="37"/>
      <c r="M34" s="37">
        <v>954</v>
      </c>
      <c r="N34" s="37">
        <f t="shared" si="2"/>
        <v>1804472</v>
      </c>
      <c r="O34" s="10">
        <f t="shared" si="3"/>
        <v>0.4346599278277482</v>
      </c>
      <c r="P34" s="15" t="s">
        <v>69</v>
      </c>
      <c r="Q34" s="14"/>
      <c r="R34" s="14" t="s">
        <v>53</v>
      </c>
      <c r="S34" s="11">
        <f>F42/1000</f>
        <v>182.52600000000001</v>
      </c>
      <c r="T34" s="12">
        <f>F43</f>
        <v>4.2192831489571217E-2</v>
      </c>
    </row>
    <row r="35" spans="1:20" ht="15">
      <c r="A35" s="2" t="s">
        <v>23</v>
      </c>
      <c r="B35" s="37">
        <v>149264</v>
      </c>
      <c r="C35" s="37">
        <v>34776</v>
      </c>
      <c r="D35" s="37">
        <v>0</v>
      </c>
      <c r="E35" s="37">
        <v>0</v>
      </c>
      <c r="F35" s="37">
        <v>0</v>
      </c>
      <c r="G35" s="37">
        <v>0</v>
      </c>
      <c r="H35" s="37">
        <v>0</v>
      </c>
      <c r="I35" s="37"/>
      <c r="J35" s="37"/>
      <c r="K35" s="37"/>
      <c r="M35" s="37">
        <v>447303</v>
      </c>
      <c r="N35" s="37">
        <f t="shared" si="2"/>
        <v>631343</v>
      </c>
      <c r="O35" s="10">
        <f>N35/N$39</f>
        <v>0.15207745136225667</v>
      </c>
      <c r="P35" s="15" t="s">
        <v>70</v>
      </c>
      <c r="Q35" s="15"/>
      <c r="R35" s="14" t="s">
        <v>40</v>
      </c>
      <c r="S35" s="9">
        <f>E42/1000</f>
        <v>26.643000000000001</v>
      </c>
      <c r="T35" s="12">
        <f>E43</f>
        <v>6.1588135902646522E-3</v>
      </c>
    </row>
    <row r="36" spans="1:20" ht="15">
      <c r="A36" s="2" t="s">
        <v>24</v>
      </c>
      <c r="B36" s="38">
        <v>90401</v>
      </c>
      <c r="C36" s="37">
        <v>2221</v>
      </c>
      <c r="D36" s="37">
        <v>0</v>
      </c>
      <c r="E36" s="37">
        <v>0</v>
      </c>
      <c r="F36" s="37">
        <v>0</v>
      </c>
      <c r="G36" s="37">
        <v>108490</v>
      </c>
      <c r="H36" s="37">
        <v>0</v>
      </c>
      <c r="I36" s="37"/>
      <c r="J36" s="37"/>
      <c r="K36" s="37"/>
      <c r="M36" s="37">
        <v>315704</v>
      </c>
      <c r="N36" s="37">
        <f t="shared" si="2"/>
        <v>516816</v>
      </c>
      <c r="O36" s="15"/>
      <c r="P36" s="15"/>
      <c r="Q36" s="14"/>
      <c r="R36" s="14" t="s">
        <v>71</v>
      </c>
      <c r="S36" s="11">
        <f>C42/1000</f>
        <v>1818.527</v>
      </c>
      <c r="T36" s="13">
        <f>C43</f>
        <v>0.42037191014011965</v>
      </c>
    </row>
    <row r="37" spans="1:20" ht="15">
      <c r="A37" s="2" t="s">
        <v>25</v>
      </c>
      <c r="B37" s="37">
        <v>330501</v>
      </c>
      <c r="C37" s="37">
        <v>1362</v>
      </c>
      <c r="D37" s="37">
        <v>0</v>
      </c>
      <c r="E37" s="37">
        <v>0</v>
      </c>
      <c r="F37" s="37">
        <v>0</v>
      </c>
      <c r="G37" s="37">
        <v>0</v>
      </c>
      <c r="H37" s="37">
        <v>0</v>
      </c>
      <c r="I37" s="37"/>
      <c r="J37" s="37"/>
      <c r="K37" s="37"/>
      <c r="M37" s="37">
        <v>80746</v>
      </c>
      <c r="N37" s="37">
        <f t="shared" si="2"/>
        <v>412609</v>
      </c>
      <c r="O37" s="15"/>
      <c r="P37" s="15"/>
      <c r="Q37" s="14"/>
      <c r="R37" s="14" t="s">
        <v>72</v>
      </c>
      <c r="S37" s="11">
        <f>I42/1000</f>
        <v>0</v>
      </c>
      <c r="T37" s="12">
        <f>I43</f>
        <v>0</v>
      </c>
    </row>
    <row r="38" spans="1:20" ht="15">
      <c r="A38" s="2" t="s">
        <v>26</v>
      </c>
      <c r="B38" s="37">
        <v>0</v>
      </c>
      <c r="C38" s="37">
        <v>0</v>
      </c>
      <c r="D38" s="37">
        <v>0</v>
      </c>
      <c r="E38" s="37">
        <v>0</v>
      </c>
      <c r="F38" s="37">
        <v>0</v>
      </c>
      <c r="G38" s="37">
        <v>0</v>
      </c>
      <c r="H38" s="37">
        <v>0</v>
      </c>
      <c r="I38" s="37"/>
      <c r="J38" s="37"/>
      <c r="K38" s="37"/>
      <c r="M38" s="37">
        <v>7888</v>
      </c>
      <c r="N38" s="37">
        <f t="shared" si="2"/>
        <v>7888</v>
      </c>
      <c r="O38" s="15">
        <f>SUM(O31:O35)</f>
        <v>0.7742207133543717</v>
      </c>
      <c r="P38" s="15"/>
      <c r="Q38" s="14"/>
      <c r="R38" s="14" t="s">
        <v>47</v>
      </c>
      <c r="S38" s="11">
        <f>H42/1000</f>
        <v>24.295000000000002</v>
      </c>
      <c r="T38" s="12">
        <f>H43</f>
        <v>5.6160483494906632E-3</v>
      </c>
    </row>
    <row r="39" spans="1:20" ht="15">
      <c r="A39" s="2" t="s">
        <v>7</v>
      </c>
      <c r="B39" s="38">
        <f>SUM(B31:B38)</f>
        <v>748774</v>
      </c>
      <c r="C39" s="38">
        <f t="shared" ref="C39:N39" si="4">SUM(C31:C38)</f>
        <v>1724397</v>
      </c>
      <c r="D39" s="38">
        <f t="shared" si="4"/>
        <v>0</v>
      </c>
      <c r="E39" s="38">
        <f t="shared" si="4"/>
        <v>26643</v>
      </c>
      <c r="F39" s="38">
        <f t="shared" si="4"/>
        <v>163014</v>
      </c>
      <c r="G39" s="38">
        <f t="shared" si="4"/>
        <v>150469</v>
      </c>
      <c r="H39" s="38">
        <f t="shared" si="4"/>
        <v>23300</v>
      </c>
      <c r="I39" s="38">
        <f t="shared" si="4"/>
        <v>0</v>
      </c>
      <c r="J39" s="38">
        <f t="shared" si="4"/>
        <v>0</v>
      </c>
      <c r="K39" s="38">
        <f t="shared" si="4"/>
        <v>0</v>
      </c>
      <c r="L39" s="38">
        <f t="shared" si="4"/>
        <v>44666</v>
      </c>
      <c r="M39" s="38">
        <f t="shared" si="4"/>
        <v>1270194</v>
      </c>
      <c r="N39" s="38">
        <f t="shared" si="4"/>
        <v>4151457</v>
      </c>
      <c r="O39" s="14"/>
      <c r="P39" s="14"/>
      <c r="Q39" s="14"/>
      <c r="R39" s="14"/>
      <c r="S39" s="11">
        <f>SUM(S31:S38)</f>
        <v>4325.9955200000004</v>
      </c>
      <c r="T39" s="12">
        <f>SUM(T31:T38)</f>
        <v>1</v>
      </c>
    </row>
    <row r="41" spans="1:20" ht="15">
      <c r="A41" s="16" t="s">
        <v>73</v>
      </c>
      <c r="B41" s="17">
        <f>B38+B37+B36</f>
        <v>420902</v>
      </c>
      <c r="C41" s="17">
        <f t="shared" ref="C41:N41" si="5">C38+C37+C36</f>
        <v>3583</v>
      </c>
      <c r="D41" s="17">
        <f t="shared" si="5"/>
        <v>0</v>
      </c>
      <c r="E41" s="17">
        <f t="shared" si="5"/>
        <v>0</v>
      </c>
      <c r="F41" s="17">
        <f t="shared" si="5"/>
        <v>0</v>
      </c>
      <c r="G41" s="17">
        <f t="shared" si="5"/>
        <v>108490</v>
      </c>
      <c r="H41" s="17">
        <f t="shared" si="5"/>
        <v>0</v>
      </c>
      <c r="I41" s="17">
        <f t="shared" si="5"/>
        <v>0</v>
      </c>
      <c r="J41" s="17">
        <f t="shared" si="5"/>
        <v>0</v>
      </c>
      <c r="K41" s="17">
        <f t="shared" si="5"/>
        <v>0</v>
      </c>
      <c r="L41" s="17">
        <f t="shared" si="5"/>
        <v>0</v>
      </c>
      <c r="M41" s="17">
        <f t="shared" si="5"/>
        <v>404338</v>
      </c>
      <c r="N41" s="17">
        <f t="shared" si="5"/>
        <v>937313</v>
      </c>
      <c r="O41" s="10">
        <f>N41/N$39</f>
        <v>0.22577928664562827</v>
      </c>
      <c r="P41" s="10" t="s">
        <v>74</v>
      </c>
      <c r="Q41"/>
      <c r="R41"/>
      <c r="S41"/>
      <c r="T41"/>
    </row>
    <row r="42" spans="1:20" ht="15">
      <c r="A42" s="18" t="s">
        <v>75</v>
      </c>
      <c r="B42" s="17"/>
      <c r="C42" s="19">
        <f>C39+C23</f>
        <v>1818527</v>
      </c>
      <c r="D42" s="19">
        <f t="shared" ref="D42:K42" si="6">D39+D23</f>
        <v>0</v>
      </c>
      <c r="E42" s="19">
        <f t="shared" si="6"/>
        <v>26643</v>
      </c>
      <c r="F42" s="19">
        <f t="shared" si="6"/>
        <v>182526</v>
      </c>
      <c r="G42" s="19">
        <f t="shared" si="6"/>
        <v>460445</v>
      </c>
      <c r="H42" s="19">
        <f t="shared" si="6"/>
        <v>24295</v>
      </c>
      <c r="I42" s="19">
        <f t="shared" si="6"/>
        <v>0</v>
      </c>
      <c r="J42" s="19">
        <f t="shared" si="6"/>
        <v>0</v>
      </c>
      <c r="K42" s="19">
        <f t="shared" si="6"/>
        <v>521707</v>
      </c>
      <c r="L42" s="19">
        <v>0</v>
      </c>
      <c r="M42" s="19">
        <f>M39+M23-B6+M45</f>
        <v>1291852.52</v>
      </c>
      <c r="N42" s="20">
        <f>SUM(C42:M42)</f>
        <v>4325995.5199999996</v>
      </c>
      <c r="O42"/>
      <c r="P42"/>
      <c r="Q42"/>
      <c r="R42"/>
      <c r="S42" t="s">
        <v>64</v>
      </c>
      <c r="T42" t="s">
        <v>65</v>
      </c>
    </row>
    <row r="43" spans="1:20" ht="15">
      <c r="A43" s="18" t="s">
        <v>76</v>
      </c>
      <c r="B43" s="17"/>
      <c r="C43" s="10">
        <f t="shared" ref="C43:M43" si="7">C42/$N42</f>
        <v>0.42037191014011965</v>
      </c>
      <c r="D43" s="10">
        <f t="shared" si="7"/>
        <v>0</v>
      </c>
      <c r="E43" s="10">
        <f t="shared" si="7"/>
        <v>6.1588135902646522E-3</v>
      </c>
      <c r="F43" s="10">
        <f t="shared" si="7"/>
        <v>4.2192831489571217E-2</v>
      </c>
      <c r="G43" s="10">
        <f t="shared" si="7"/>
        <v>0.10643677226924175</v>
      </c>
      <c r="H43" s="10">
        <f t="shared" si="7"/>
        <v>5.6160483494906632E-3</v>
      </c>
      <c r="I43" s="10">
        <f t="shared" si="7"/>
        <v>0</v>
      </c>
      <c r="J43" s="10">
        <f t="shared" si="7"/>
        <v>0</v>
      </c>
      <c r="K43" s="10">
        <f t="shared" si="7"/>
        <v>0.1205981369116166</v>
      </c>
      <c r="L43" s="10">
        <f t="shared" si="7"/>
        <v>0</v>
      </c>
      <c r="M43" s="36">
        <f t="shared" si="7"/>
        <v>0.29862548724969556</v>
      </c>
      <c r="N43" s="10">
        <f>SUM(C43:M43)</f>
        <v>1</v>
      </c>
      <c r="O43"/>
      <c r="P43"/>
      <c r="Q43"/>
      <c r="R43" t="s">
        <v>27</v>
      </c>
      <c r="S43" s="21">
        <f>N45/1000</f>
        <v>155.84052000000003</v>
      </c>
      <c r="T43"/>
    </row>
    <row r="44" spans="1:20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/>
      <c r="P44"/>
      <c r="Q44"/>
      <c r="R44" t="s">
        <v>77</v>
      </c>
      <c r="S44" s="22">
        <f>N41/1000</f>
        <v>937.31299999999999</v>
      </c>
      <c r="T44" s="12">
        <f>O41</f>
        <v>0.22577928664562827</v>
      </c>
    </row>
    <row r="45" spans="1:20" ht="15">
      <c r="A45" s="8" t="s">
        <v>78</v>
      </c>
      <c r="B45" s="8">
        <f>B23-B39-B25</f>
        <v>54225</v>
      </c>
      <c r="C45" s="8"/>
      <c r="D45" s="8"/>
      <c r="E45" s="8"/>
      <c r="F45" s="8"/>
      <c r="G45" s="8"/>
      <c r="H45" s="8"/>
      <c r="I45" s="8"/>
      <c r="J45" s="8"/>
      <c r="K45" s="8"/>
      <c r="L45" s="8"/>
      <c r="M45" s="23">
        <f>M39*0.08</f>
        <v>101615.52</v>
      </c>
      <c r="N45" s="20">
        <f>B45+M45</f>
        <v>155840.52000000002</v>
      </c>
      <c r="O45"/>
      <c r="P45"/>
      <c r="Q45"/>
      <c r="R45" t="s">
        <v>79</v>
      </c>
      <c r="S45" s="22">
        <f>N35/1000</f>
        <v>631.34299999999996</v>
      </c>
      <c r="T45" s="12">
        <f>O35</f>
        <v>0.15207745136225667</v>
      </c>
    </row>
    <row r="46" spans="1:20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/>
      <c r="P46"/>
      <c r="Q46"/>
      <c r="R46" t="s">
        <v>80</v>
      </c>
      <c r="S46" s="22">
        <f>N33/1000</f>
        <v>283.51</v>
      </c>
      <c r="T46" s="12">
        <f>O33</f>
        <v>6.8291686509097893E-2</v>
      </c>
    </row>
    <row r="47" spans="1:20">
      <c r="A47" s="8"/>
      <c r="B47" s="8"/>
      <c r="C47" s="24"/>
      <c r="D47" s="8"/>
      <c r="E47" s="8"/>
      <c r="F47" s="8"/>
      <c r="G47" s="8"/>
      <c r="H47" s="8"/>
      <c r="I47" s="8"/>
      <c r="J47" s="8"/>
      <c r="K47" s="8"/>
      <c r="L47" s="8"/>
      <c r="M47" s="32"/>
      <c r="N47" s="8"/>
      <c r="O47"/>
      <c r="P47"/>
      <c r="Q47"/>
      <c r="R47" t="s">
        <v>66</v>
      </c>
      <c r="S47" s="22">
        <f>N31/1000</f>
        <v>43.317</v>
      </c>
      <c r="T47" s="12">
        <f>O31</f>
        <v>1.0434168052324761E-2</v>
      </c>
    </row>
    <row r="48" spans="1:20">
      <c r="A48" s="8"/>
      <c r="B48" s="8"/>
      <c r="C48"/>
      <c r="D48"/>
      <c r="E48"/>
      <c r="F48"/>
      <c r="G48"/>
      <c r="H48"/>
      <c r="I48"/>
      <c r="J48"/>
      <c r="K48"/>
      <c r="L48" s="8"/>
      <c r="M48" s="28"/>
      <c r="N48" s="8"/>
      <c r="O48"/>
      <c r="P48"/>
      <c r="Q48"/>
      <c r="R48" t="s">
        <v>81</v>
      </c>
      <c r="S48" s="22">
        <f>N32/1000</f>
        <v>451.50200000000001</v>
      </c>
      <c r="T48" s="13">
        <f>O32</f>
        <v>0.10875747960294421</v>
      </c>
    </row>
    <row r="49" spans="1:20">
      <c r="A49" s="8"/>
      <c r="B49" s="8"/>
      <c r="C49"/>
      <c r="D49"/>
      <c r="E49"/>
      <c r="F49"/>
      <c r="G49"/>
      <c r="H49"/>
      <c r="I49"/>
      <c r="J49"/>
      <c r="K49"/>
      <c r="L49" s="8"/>
      <c r="M49" s="28"/>
      <c r="N49" s="8"/>
      <c r="O49"/>
      <c r="P49"/>
      <c r="Q49"/>
      <c r="R49" t="s">
        <v>82</v>
      </c>
      <c r="S49" s="22">
        <f>N34/1000</f>
        <v>1804.472</v>
      </c>
      <c r="T49" s="13">
        <f>O34</f>
        <v>0.4346599278277482</v>
      </c>
    </row>
    <row r="50" spans="1:20">
      <c r="A50" s="8"/>
      <c r="B50" s="8"/>
      <c r="C50"/>
      <c r="D50"/>
      <c r="E50"/>
      <c r="F50"/>
      <c r="G50"/>
      <c r="H50"/>
      <c r="I50"/>
      <c r="J50"/>
      <c r="K50"/>
      <c r="L50" s="8"/>
      <c r="M50" s="8"/>
      <c r="N50" s="8"/>
      <c r="O50"/>
      <c r="P50"/>
      <c r="Q50"/>
      <c r="R50" t="s">
        <v>83</v>
      </c>
      <c r="S50" s="22">
        <f>SUM(S44:S49)</f>
        <v>4151.4570000000003</v>
      </c>
      <c r="T50" s="12">
        <f>SUM(T44:T49)</f>
        <v>1</v>
      </c>
    </row>
    <row r="51" spans="1:20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</row>
    <row r="52" spans="1:20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</row>
    <row r="53" spans="1:20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 s="5"/>
      <c r="T53" s="25"/>
    </row>
    <row r="54" spans="1:20" ht="15">
      <c r="A54"/>
      <c r="B54"/>
      <c r="C54" s="26"/>
      <c r="D54" s="26"/>
      <c r="E54" s="26"/>
      <c r="F54" s="26"/>
      <c r="G54" s="26"/>
      <c r="H54" s="26"/>
      <c r="I54" s="26"/>
      <c r="J54" s="26"/>
      <c r="K54" s="35"/>
      <c r="L54" s="8"/>
      <c r="M54" s="27"/>
      <c r="N54"/>
      <c r="O54" s="8"/>
      <c r="P54" s="12"/>
      <c r="Q54"/>
      <c r="R54"/>
      <c r="S54" s="8"/>
      <c r="T54" s="28"/>
    </row>
    <row r="55" spans="1:20" ht="15">
      <c r="A55"/>
      <c r="B55"/>
      <c r="C55" s="26"/>
      <c r="D55" s="26"/>
      <c r="E55" s="26"/>
      <c r="F55" s="26"/>
      <c r="G55" s="26"/>
      <c r="H55" s="26"/>
      <c r="I55" s="26"/>
      <c r="J55" s="26"/>
      <c r="K55" s="26"/>
      <c r="L55" s="8"/>
      <c r="M55" s="27"/>
      <c r="N55"/>
      <c r="O55" s="8"/>
      <c r="P55" s="12"/>
      <c r="Q55"/>
      <c r="R55"/>
      <c r="S55" s="5"/>
      <c r="T55" s="28"/>
    </row>
    <row r="56" spans="1:20" ht="15">
      <c r="A56"/>
      <c r="B56"/>
      <c r="C56" s="26"/>
      <c r="D56" s="26"/>
      <c r="E56" s="26"/>
      <c r="F56" s="26"/>
      <c r="G56" s="26"/>
      <c r="H56" s="26"/>
      <c r="I56" s="26"/>
      <c r="J56" s="26"/>
      <c r="K56" s="26"/>
      <c r="L56" s="8"/>
      <c r="M56" s="27"/>
      <c r="N56"/>
      <c r="O56" s="8"/>
      <c r="P56" s="12"/>
      <c r="Q56"/>
      <c r="R56"/>
      <c r="S56" s="8"/>
      <c r="T56" s="28"/>
    </row>
    <row r="57" spans="1:20" ht="15">
      <c r="A57"/>
      <c r="B57"/>
      <c r="C57" s="26"/>
      <c r="D57" s="26"/>
      <c r="E57" s="26"/>
      <c r="F57" s="26"/>
      <c r="G57" s="26"/>
      <c r="H57" s="26"/>
      <c r="I57" s="26"/>
      <c r="J57" s="26"/>
      <c r="K57" s="26"/>
      <c r="L57" s="8"/>
      <c r="M57" s="27"/>
      <c r="N57"/>
      <c r="O57" s="8"/>
      <c r="P57" s="12"/>
      <c r="Q57"/>
      <c r="R57"/>
      <c r="S57" s="5"/>
      <c r="T57" s="28"/>
    </row>
    <row r="58" spans="1:20" ht="15">
      <c r="A58"/>
      <c r="B58"/>
      <c r="C58" s="26"/>
      <c r="D58" s="26"/>
      <c r="E58" s="26"/>
      <c r="F58" s="26"/>
      <c r="G58" s="26"/>
      <c r="H58" s="26"/>
      <c r="I58" s="26"/>
      <c r="J58" s="26"/>
      <c r="K58" s="26"/>
      <c r="L58" s="8"/>
      <c r="M58" s="27"/>
      <c r="N58"/>
      <c r="O58" s="8"/>
      <c r="P58" s="12"/>
      <c r="Q58"/>
      <c r="R58"/>
      <c r="S58" s="8"/>
      <c r="T58" s="28"/>
    </row>
    <row r="59" spans="1:20" ht="15">
      <c r="A59"/>
      <c r="B59"/>
      <c r="C59" s="26"/>
      <c r="D59" s="26"/>
      <c r="E59" s="26"/>
      <c r="F59" s="26"/>
      <c r="G59" s="26"/>
      <c r="H59" s="26"/>
      <c r="I59" s="26"/>
      <c r="J59" s="26"/>
      <c r="K59" s="26"/>
      <c r="L59" s="8"/>
      <c r="M59" s="27"/>
      <c r="N59"/>
      <c r="O59" s="8"/>
      <c r="P59" s="12"/>
      <c r="Q59"/>
      <c r="R59"/>
      <c r="S59" s="5"/>
      <c r="T59" s="28"/>
    </row>
    <row r="60" spans="1:20" ht="15">
      <c r="A60" s="18"/>
      <c r="B60"/>
      <c r="C60" s="26"/>
      <c r="D60" s="26"/>
      <c r="E60" s="26"/>
      <c r="F60" s="26"/>
      <c r="G60" s="26"/>
      <c r="H60" s="26"/>
      <c r="I60" s="26"/>
      <c r="J60" s="26"/>
      <c r="K60" s="26"/>
      <c r="L60" s="8"/>
      <c r="M60" s="27"/>
      <c r="N60"/>
      <c r="O60" s="8"/>
      <c r="P60" s="12"/>
      <c r="Q60"/>
      <c r="R60"/>
      <c r="S60" s="8"/>
      <c r="T60" s="28"/>
    </row>
    <row r="61" spans="1:20" ht="15">
      <c r="A61"/>
      <c r="B61"/>
      <c r="C61"/>
      <c r="D61"/>
      <c r="E61"/>
      <c r="F61"/>
      <c r="G61"/>
      <c r="H61"/>
      <c r="I61"/>
      <c r="J61"/>
      <c r="K61"/>
      <c r="L61" s="8"/>
      <c r="M61" s="27"/>
      <c r="N61"/>
      <c r="O61" s="8"/>
      <c r="P61" s="12"/>
      <c r="Q61"/>
      <c r="R61"/>
      <c r="S61" s="5"/>
      <c r="T61" s="30"/>
    </row>
    <row r="62" spans="1:20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 s="8"/>
      <c r="T62" s="8"/>
    </row>
    <row r="63" spans="1:20">
      <c r="A63"/>
      <c r="B63" s="5"/>
      <c r="C63" s="5"/>
      <c r="D63" s="5"/>
      <c r="E63" s="5"/>
      <c r="F63" s="5"/>
      <c r="G63" s="5"/>
      <c r="H63" s="5"/>
      <c r="I63" s="5"/>
      <c r="J63"/>
      <c r="K63"/>
      <c r="L63"/>
      <c r="M63"/>
      <c r="N63"/>
      <c r="O63"/>
      <c r="P63"/>
      <c r="Q63"/>
      <c r="R63"/>
      <c r="S63" s="5"/>
      <c r="T63" s="25"/>
    </row>
    <row r="64" spans="1:20" ht="15">
      <c r="A64"/>
      <c r="B64" s="8"/>
      <c r="C64" s="8"/>
      <c r="D64" s="8"/>
      <c r="E64" s="8"/>
      <c r="F64" s="8"/>
      <c r="G64" s="8"/>
      <c r="H64" s="8"/>
      <c r="I64" s="8"/>
      <c r="J64"/>
      <c r="K64"/>
      <c r="L64"/>
      <c r="M64"/>
      <c r="N64"/>
      <c r="O64" s="8"/>
      <c r="P64" s="27"/>
      <c r="Q64"/>
      <c r="R64"/>
      <c r="S64" s="8"/>
      <c r="T64" s="28"/>
    </row>
    <row r="65" spans="1:20" ht="15">
      <c r="A65"/>
      <c r="B65" s="8"/>
      <c r="C65" s="8"/>
      <c r="D65" s="8"/>
      <c r="E65" s="8"/>
      <c r="F65" s="8"/>
      <c r="G65" s="8"/>
      <c r="H65" s="8"/>
      <c r="I65" s="8"/>
      <c r="J65"/>
      <c r="K65"/>
      <c r="L65"/>
      <c r="M65"/>
      <c r="N65"/>
      <c r="O65" s="8"/>
      <c r="P65" s="27"/>
      <c r="Q65"/>
      <c r="R65"/>
      <c r="S65" s="5"/>
      <c r="T65" s="28"/>
    </row>
    <row r="66" spans="1:20" ht="15">
      <c r="A66"/>
      <c r="B66" s="8"/>
      <c r="C66" s="8"/>
      <c r="D66" s="8"/>
      <c r="E66" s="8"/>
      <c r="F66" s="8"/>
      <c r="G66" s="8"/>
      <c r="H66" s="8"/>
      <c r="I66" s="8"/>
      <c r="J66"/>
      <c r="K66"/>
      <c r="L66"/>
      <c r="M66"/>
      <c r="N66"/>
      <c r="O66" s="8"/>
      <c r="P66" s="27"/>
      <c r="Q66"/>
      <c r="R66"/>
      <c r="S66" s="8"/>
      <c r="T66" s="28"/>
    </row>
    <row r="67" spans="1:20" ht="15">
      <c r="A67"/>
      <c r="B67" s="8"/>
      <c r="C67" s="8"/>
      <c r="D67" s="8"/>
      <c r="E67" s="8"/>
      <c r="F67" s="8"/>
      <c r="G67" s="8"/>
      <c r="H67" s="8"/>
      <c r="I67" s="8"/>
      <c r="J67"/>
      <c r="K67"/>
      <c r="L67"/>
      <c r="M67"/>
      <c r="N67"/>
      <c r="O67" s="8"/>
      <c r="P67" s="27"/>
      <c r="Q67"/>
      <c r="R67"/>
      <c r="S67" s="5"/>
      <c r="T67" s="28"/>
    </row>
    <row r="68" spans="1:20" ht="15">
      <c r="A68"/>
      <c r="B68" s="8"/>
      <c r="C68" s="8"/>
      <c r="D68" s="8"/>
      <c r="E68" s="8"/>
      <c r="F68" s="8"/>
      <c r="G68" s="8"/>
      <c r="H68" s="8"/>
      <c r="I68" s="8"/>
      <c r="J68"/>
      <c r="K68"/>
      <c r="L68"/>
      <c r="M68"/>
      <c r="N68"/>
      <c r="O68" s="8"/>
      <c r="P68" s="27"/>
      <c r="Q68"/>
      <c r="R68"/>
      <c r="S68" s="8"/>
      <c r="T68" s="28"/>
    </row>
    <row r="69" spans="1:20" ht="15">
      <c r="A69"/>
      <c r="B69" s="8"/>
      <c r="C69" s="8"/>
      <c r="D69" s="8"/>
      <c r="E69" s="8"/>
      <c r="F69" s="8"/>
      <c r="G69" s="8"/>
      <c r="H69" s="8"/>
      <c r="I69" s="8"/>
      <c r="J69"/>
      <c r="K69"/>
      <c r="L69"/>
      <c r="M69"/>
      <c r="N69"/>
      <c r="O69" s="8"/>
      <c r="P69" s="27"/>
      <c r="Q69"/>
      <c r="R69"/>
      <c r="S69" s="8"/>
      <c r="T69" s="28"/>
    </row>
    <row r="70" spans="1:20" ht="15">
      <c r="A70"/>
      <c r="B70" s="29"/>
      <c r="C70" s="29"/>
      <c r="D70" s="29"/>
      <c r="E70" s="29"/>
      <c r="F70" s="29"/>
      <c r="G70" s="29"/>
      <c r="H70" s="29"/>
      <c r="I70" s="29"/>
      <c r="J70"/>
      <c r="K70"/>
      <c r="L70"/>
      <c r="M70"/>
      <c r="N70"/>
      <c r="O70" s="29"/>
      <c r="P70" s="31"/>
      <c r="Q70"/>
      <c r="R70" s="32"/>
      <c r="S70" s="29"/>
      <c r="T70" s="31"/>
    </row>
  </sheetData>
  <pageMargins left="0.75" right="0.75" top="0.75" bottom="0.5" header="0.5" footer="0.75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70"/>
  <sheetViews>
    <sheetView topLeftCell="A9" zoomScale="85" zoomScaleNormal="85" zoomScalePageLayoutView="85" workbookViewId="0">
      <selection activeCell="J58" sqref="J58"/>
    </sheetView>
  </sheetViews>
  <sheetFormatPr baseColWidth="10" defaultColWidth="8.83203125" defaultRowHeight="14" x14ac:dyDescent="0"/>
  <cols>
    <col min="1" max="1" width="15.5" style="2" customWidth="1"/>
    <col min="2" max="2" width="12" style="2" customWidth="1"/>
    <col min="3" max="3" width="13.83203125" style="2" customWidth="1"/>
    <col min="4" max="16384" width="8.83203125" style="2"/>
  </cols>
  <sheetData>
    <row r="1" spans="1:20" ht="18">
      <c r="A1" s="6" t="s">
        <v>0</v>
      </c>
      <c r="O1" s="14"/>
      <c r="P1" s="14"/>
      <c r="Q1" s="14"/>
      <c r="R1" s="14"/>
      <c r="S1" s="14"/>
      <c r="T1" s="14"/>
    </row>
    <row r="2" spans="1:20" ht="15">
      <c r="A2" s="2" t="s">
        <v>28</v>
      </c>
      <c r="B2" s="2" t="s">
        <v>29</v>
      </c>
      <c r="O2" s="14"/>
      <c r="P2" s="14"/>
      <c r="Q2" s="14"/>
      <c r="R2" s="14"/>
      <c r="S2" s="14"/>
      <c r="T2" s="14"/>
    </row>
    <row r="3" spans="1:20" ht="15">
      <c r="B3" s="8" t="s">
        <v>58</v>
      </c>
      <c r="C3" s="8" t="s">
        <v>43</v>
      </c>
      <c r="D3" s="8" t="s">
        <v>44</v>
      </c>
      <c r="E3" s="8" t="s">
        <v>40</v>
      </c>
      <c r="F3" s="8" t="s">
        <v>54</v>
      </c>
      <c r="G3" s="8" t="s">
        <v>46</v>
      </c>
      <c r="H3" s="8" t="s">
        <v>47</v>
      </c>
      <c r="I3" s="8" t="s">
        <v>48</v>
      </c>
      <c r="J3" s="8" t="s">
        <v>49</v>
      </c>
      <c r="K3" s="8" t="s">
        <v>50</v>
      </c>
      <c r="L3" s="8" t="s">
        <v>51</v>
      </c>
      <c r="M3" s="8" t="s">
        <v>52</v>
      </c>
      <c r="N3" t="s">
        <v>56</v>
      </c>
      <c r="O3" s="14"/>
      <c r="P3" s="14"/>
      <c r="Q3" s="14"/>
      <c r="R3" s="14"/>
      <c r="S3" s="14"/>
      <c r="T3" s="14"/>
    </row>
    <row r="4" spans="1:20" ht="15">
      <c r="A4" s="7">
        <v>2013</v>
      </c>
      <c r="O4" s="14"/>
      <c r="P4" s="14"/>
      <c r="Q4" s="14"/>
      <c r="R4" s="14"/>
      <c r="S4" s="14"/>
      <c r="T4" s="14"/>
    </row>
    <row r="5" spans="1:20" ht="15">
      <c r="A5" s="7" t="s">
        <v>35</v>
      </c>
      <c r="O5" s="14"/>
      <c r="P5" s="14"/>
      <c r="Q5" s="14"/>
      <c r="R5" s="14"/>
      <c r="S5" s="14"/>
      <c r="T5" s="14"/>
    </row>
    <row r="6" spans="1:20" ht="15">
      <c r="A6" s="7" t="s">
        <v>4</v>
      </c>
      <c r="B6" s="2">
        <v>0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N6" s="2">
        <v>0</v>
      </c>
      <c r="O6" s="14"/>
      <c r="P6" s="14"/>
      <c r="Q6" s="14"/>
      <c r="R6" s="14"/>
      <c r="S6" s="14"/>
      <c r="T6" s="14"/>
    </row>
    <row r="7" spans="1:20" ht="15">
      <c r="A7" s="7" t="s">
        <v>85</v>
      </c>
      <c r="B7" s="38">
        <v>6394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N7" s="2">
        <v>0</v>
      </c>
      <c r="O7" s="14"/>
      <c r="P7" s="14"/>
      <c r="Q7" s="14"/>
      <c r="R7" s="14"/>
      <c r="S7" s="14"/>
      <c r="T7" s="14"/>
    </row>
    <row r="8" spans="1:20" ht="15">
      <c r="A8" s="7" t="s">
        <v>6</v>
      </c>
      <c r="B8" s="38">
        <v>1849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N8" s="2">
        <v>0</v>
      </c>
      <c r="O8" s="14"/>
      <c r="P8" s="14"/>
      <c r="Q8" s="14"/>
      <c r="R8" s="14"/>
      <c r="S8" s="14"/>
      <c r="T8" s="14"/>
    </row>
    <row r="9" spans="1:20" ht="15">
      <c r="A9" s="7" t="s">
        <v>7</v>
      </c>
      <c r="B9" s="37">
        <v>8243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N9" s="2">
        <v>0</v>
      </c>
      <c r="O9" s="14"/>
      <c r="P9" s="14"/>
      <c r="Q9" s="14"/>
      <c r="R9" s="14"/>
      <c r="S9" s="14"/>
      <c r="T9" s="14"/>
    </row>
    <row r="10" spans="1:20" ht="15">
      <c r="O10" s="14"/>
      <c r="P10" s="14"/>
      <c r="Q10" s="14"/>
      <c r="R10" s="14"/>
      <c r="S10" s="14"/>
      <c r="T10" s="14"/>
    </row>
    <row r="11" spans="1:20" ht="15">
      <c r="O11" s="14"/>
      <c r="P11" s="14"/>
      <c r="Q11" s="14"/>
      <c r="R11" s="14"/>
      <c r="S11" s="14"/>
      <c r="T11" s="14"/>
    </row>
    <row r="12" spans="1:20" ht="15">
      <c r="O12" s="14"/>
      <c r="P12" s="14"/>
      <c r="Q12" s="14"/>
      <c r="R12" s="14"/>
      <c r="S12" s="14"/>
      <c r="T12" s="14"/>
    </row>
    <row r="13" spans="1:20" ht="18">
      <c r="A13" s="1" t="s">
        <v>8</v>
      </c>
      <c r="B13" s="1"/>
      <c r="C13" s="1"/>
      <c r="D13" s="1"/>
      <c r="E13" s="1"/>
      <c r="F13" s="1"/>
      <c r="G13" s="1"/>
      <c r="H13" s="1"/>
      <c r="N13" s="1"/>
      <c r="O13" s="14"/>
      <c r="P13" s="14"/>
      <c r="Q13" s="14"/>
      <c r="R13" s="14"/>
      <c r="S13" s="14"/>
      <c r="T13" s="14"/>
    </row>
    <row r="14" spans="1:20" ht="15">
      <c r="O14" s="14"/>
      <c r="P14" s="14"/>
      <c r="Q14" s="14"/>
      <c r="R14" s="14"/>
      <c r="S14" s="14"/>
      <c r="T14" s="14"/>
    </row>
    <row r="15" spans="1:20" ht="15">
      <c r="B15" t="s">
        <v>59</v>
      </c>
      <c r="C15" s="8" t="s">
        <v>43</v>
      </c>
      <c r="D15" s="8" t="s">
        <v>44</v>
      </c>
      <c r="E15" s="8" t="s">
        <v>40</v>
      </c>
      <c r="F15" s="8" t="s">
        <v>45</v>
      </c>
      <c r="G15" s="8" t="s">
        <v>46</v>
      </c>
      <c r="H15" s="8" t="s">
        <v>47</v>
      </c>
      <c r="I15" s="8" t="s">
        <v>48</v>
      </c>
      <c r="J15" s="8" t="s">
        <v>49</v>
      </c>
      <c r="K15" s="8" t="s">
        <v>50</v>
      </c>
      <c r="L15" s="8" t="s">
        <v>51</v>
      </c>
      <c r="M15" s="8" t="s">
        <v>52</v>
      </c>
      <c r="N15" s="2" t="s">
        <v>56</v>
      </c>
      <c r="O15" s="14"/>
      <c r="P15" s="14"/>
      <c r="Q15" s="14"/>
      <c r="R15" s="14"/>
      <c r="S15" s="14"/>
      <c r="T15" s="14"/>
    </row>
    <row r="16" spans="1:20" ht="15">
      <c r="O16" s="14"/>
      <c r="P16" s="14"/>
      <c r="Q16" s="14"/>
      <c r="R16" s="14"/>
      <c r="S16" s="14"/>
      <c r="T16" s="14"/>
    </row>
    <row r="17" spans="1:20" ht="15">
      <c r="A17" s="2" t="s">
        <v>10</v>
      </c>
      <c r="B17" s="37">
        <v>0</v>
      </c>
      <c r="C17" s="37">
        <v>0</v>
      </c>
      <c r="D17" s="37">
        <v>0</v>
      </c>
      <c r="E17" s="37">
        <v>0</v>
      </c>
      <c r="F17" s="37">
        <v>0</v>
      </c>
      <c r="G17" s="37">
        <v>0</v>
      </c>
      <c r="H17" s="37">
        <v>0</v>
      </c>
      <c r="I17" s="37"/>
      <c r="J17" s="37"/>
      <c r="K17" s="37"/>
      <c r="L17" s="37"/>
      <c r="M17" s="37"/>
      <c r="N17" s="37">
        <v>0</v>
      </c>
      <c r="O17" s="14"/>
      <c r="P17" s="14"/>
      <c r="Q17" s="14"/>
      <c r="R17" s="14"/>
      <c r="S17" s="14"/>
      <c r="T17" s="14"/>
    </row>
    <row r="18" spans="1:20" ht="15">
      <c r="A18" s="2" t="s">
        <v>11</v>
      </c>
      <c r="B18" s="37">
        <v>20922</v>
      </c>
      <c r="C18" s="37">
        <v>229</v>
      </c>
      <c r="D18" s="37">
        <v>0</v>
      </c>
      <c r="E18" s="37">
        <v>0</v>
      </c>
      <c r="F18" s="37">
        <v>0</v>
      </c>
      <c r="G18" s="37">
        <v>24832</v>
      </c>
      <c r="H18" s="37">
        <v>0</v>
      </c>
      <c r="I18" s="37"/>
      <c r="J18" s="37"/>
      <c r="K18" s="37"/>
      <c r="L18" s="37"/>
      <c r="M18" s="37"/>
      <c r="N18" s="37">
        <v>25061</v>
      </c>
      <c r="O18" s="14"/>
      <c r="P18" s="14"/>
      <c r="Q18" s="14"/>
      <c r="R18" s="14"/>
      <c r="S18" s="14"/>
      <c r="T18" s="14"/>
    </row>
    <row r="19" spans="1:20" ht="15">
      <c r="A19" s="2" t="s">
        <v>12</v>
      </c>
      <c r="B19" s="37">
        <v>0</v>
      </c>
      <c r="C19" s="37">
        <v>0</v>
      </c>
      <c r="D19" s="37">
        <v>0</v>
      </c>
      <c r="E19" s="37">
        <v>0</v>
      </c>
      <c r="F19" s="37">
        <v>0</v>
      </c>
      <c r="G19" s="37">
        <v>0</v>
      </c>
      <c r="H19" s="37">
        <v>0</v>
      </c>
      <c r="I19" s="37"/>
      <c r="J19" s="37"/>
      <c r="K19" s="37"/>
      <c r="L19" s="37"/>
      <c r="M19" s="37"/>
      <c r="N19" s="37">
        <v>0</v>
      </c>
      <c r="O19" s="14"/>
      <c r="P19" s="14"/>
      <c r="Q19" s="14"/>
      <c r="R19" s="14"/>
      <c r="S19" s="14"/>
      <c r="T19" s="14"/>
    </row>
    <row r="20" spans="1:20" ht="15">
      <c r="A20" s="2" t="s">
        <v>13</v>
      </c>
      <c r="B20" s="37">
        <v>0</v>
      </c>
      <c r="C20" s="37">
        <v>0</v>
      </c>
      <c r="D20" s="37">
        <v>0</v>
      </c>
      <c r="E20" s="37">
        <v>0</v>
      </c>
      <c r="F20" s="37">
        <v>0</v>
      </c>
      <c r="G20" s="37">
        <v>0</v>
      </c>
      <c r="H20" s="37">
        <v>0</v>
      </c>
      <c r="I20" s="37"/>
      <c r="J20" s="37"/>
      <c r="K20" s="37"/>
      <c r="L20" s="37"/>
      <c r="M20" s="37"/>
      <c r="N20" s="37">
        <v>0</v>
      </c>
      <c r="O20" s="14"/>
      <c r="P20" s="14"/>
      <c r="Q20" s="14"/>
      <c r="R20" s="14"/>
      <c r="S20" s="14"/>
      <c r="T20" s="14"/>
    </row>
    <row r="21" spans="1:20" ht="15">
      <c r="A21" s="2" t="s">
        <v>14</v>
      </c>
      <c r="B21" s="37">
        <v>0</v>
      </c>
      <c r="C21" s="37">
        <v>0</v>
      </c>
      <c r="D21" s="37">
        <v>0</v>
      </c>
      <c r="E21" s="37">
        <v>0</v>
      </c>
      <c r="F21" s="37">
        <v>0</v>
      </c>
      <c r="G21" s="37">
        <v>0</v>
      </c>
      <c r="H21" s="37">
        <v>0</v>
      </c>
      <c r="I21" s="37"/>
      <c r="J21" s="37"/>
      <c r="K21" s="37"/>
      <c r="L21" s="37"/>
      <c r="M21" s="37"/>
      <c r="N21" s="37">
        <v>0</v>
      </c>
      <c r="O21" s="14"/>
      <c r="P21" s="14"/>
      <c r="Q21" s="14"/>
      <c r="R21" s="14"/>
      <c r="S21" s="14"/>
      <c r="T21" s="14"/>
    </row>
    <row r="22" spans="1:20" ht="15">
      <c r="A22" s="2" t="s">
        <v>15</v>
      </c>
      <c r="B22" s="37">
        <v>0</v>
      </c>
      <c r="C22" s="37">
        <v>0</v>
      </c>
      <c r="D22" s="37">
        <v>0</v>
      </c>
      <c r="E22" s="37">
        <v>0</v>
      </c>
      <c r="F22" s="37">
        <v>0</v>
      </c>
      <c r="G22" s="37">
        <v>0</v>
      </c>
      <c r="H22" s="37">
        <v>0</v>
      </c>
      <c r="I22" s="37"/>
      <c r="J22" s="37"/>
      <c r="K22" s="37"/>
      <c r="L22" s="37"/>
      <c r="M22" s="37"/>
      <c r="N22" s="37">
        <v>0</v>
      </c>
      <c r="O22" s="14"/>
      <c r="P22" s="14"/>
      <c r="Q22" s="14"/>
      <c r="R22" s="14"/>
      <c r="S22" s="14"/>
      <c r="T22" s="14"/>
    </row>
    <row r="23" spans="1:20" ht="15">
      <c r="A23" s="2" t="s">
        <v>7</v>
      </c>
      <c r="B23" s="37">
        <v>20922</v>
      </c>
      <c r="C23" s="37">
        <v>229</v>
      </c>
      <c r="D23" s="37">
        <v>0</v>
      </c>
      <c r="E23" s="37">
        <v>0</v>
      </c>
      <c r="F23" s="37">
        <v>0</v>
      </c>
      <c r="G23" s="37">
        <v>24832</v>
      </c>
      <c r="H23" s="37">
        <v>0</v>
      </c>
      <c r="I23" s="37"/>
      <c r="J23" s="37"/>
      <c r="K23" s="37"/>
      <c r="L23" s="37"/>
      <c r="M23" s="37"/>
      <c r="N23" s="37">
        <v>25061</v>
      </c>
      <c r="O23" s="14"/>
      <c r="P23" s="14"/>
      <c r="Q23" s="14"/>
      <c r="R23" s="14"/>
      <c r="S23" s="14"/>
      <c r="T23" s="14"/>
    </row>
    <row r="24" spans="1:20" ht="15">
      <c r="O24" s="14"/>
      <c r="P24" s="14"/>
      <c r="Q24" s="14"/>
      <c r="R24" s="14"/>
      <c r="S24" s="14"/>
      <c r="T24" s="14"/>
    </row>
    <row r="25" spans="1:20" ht="15">
      <c r="O25" s="14"/>
      <c r="P25" s="14"/>
      <c r="Q25" s="14"/>
      <c r="R25" s="14"/>
      <c r="S25" s="14"/>
      <c r="T25" s="14"/>
    </row>
    <row r="26" spans="1:20" ht="15">
      <c r="O26" s="14"/>
      <c r="P26" s="14"/>
      <c r="Q26" s="14"/>
      <c r="R26" s="14"/>
      <c r="S26" s="14"/>
      <c r="T26" s="14"/>
    </row>
    <row r="27" spans="1:20" ht="18">
      <c r="A27" s="1" t="s">
        <v>16</v>
      </c>
      <c r="B27" s="1"/>
      <c r="C27" s="1"/>
      <c r="D27" s="1"/>
      <c r="E27" s="1"/>
      <c r="F27" s="1"/>
      <c r="G27" s="1"/>
      <c r="O27" s="14"/>
      <c r="P27" s="14"/>
      <c r="Q27" s="14"/>
      <c r="R27" s="14"/>
      <c r="S27" s="14"/>
      <c r="T27" s="14"/>
    </row>
    <row r="28" spans="1:20" ht="15">
      <c r="N28" s="37">
        <f>N32-M32-F32-B32</f>
        <v>2569</v>
      </c>
      <c r="O28" s="14"/>
      <c r="P28" s="14"/>
      <c r="Q28" s="14"/>
      <c r="R28" s="14" t="s">
        <v>63</v>
      </c>
      <c r="S28" s="9">
        <f>N42/1000</f>
        <v>222.14127999999999</v>
      </c>
      <c r="T28" s="14"/>
    </row>
    <row r="29" spans="1:20" ht="15">
      <c r="B29" t="s">
        <v>60</v>
      </c>
      <c r="C29" s="8" t="s">
        <v>43</v>
      </c>
      <c r="D29" s="8" t="s">
        <v>44</v>
      </c>
      <c r="E29" s="8" t="s">
        <v>40</v>
      </c>
      <c r="F29" t="s">
        <v>53</v>
      </c>
      <c r="G29" s="8" t="s">
        <v>46</v>
      </c>
      <c r="H29" s="8" t="s">
        <v>47</v>
      </c>
      <c r="I29" s="8" t="s">
        <v>54</v>
      </c>
      <c r="J29" s="8" t="s">
        <v>49</v>
      </c>
      <c r="K29" s="8" t="s">
        <v>50</v>
      </c>
      <c r="L29" s="8" t="s">
        <v>51</v>
      </c>
      <c r="M29" s="8" t="s">
        <v>52</v>
      </c>
      <c r="N29" t="s">
        <v>57</v>
      </c>
      <c r="O29" s="14"/>
      <c r="P29" s="14"/>
      <c r="Q29" s="14"/>
      <c r="R29" s="14"/>
      <c r="S29" s="14"/>
      <c r="T29" s="14"/>
    </row>
    <row r="30" spans="1:20" ht="15">
      <c r="O30" s="14"/>
      <c r="P30" s="14"/>
      <c r="Q30" s="14"/>
      <c r="R30" s="14"/>
      <c r="S30" s="14" t="s">
        <v>64</v>
      </c>
      <c r="T30" s="14" t="s">
        <v>65</v>
      </c>
    </row>
    <row r="31" spans="1:20" ht="15">
      <c r="A31" s="2" t="s">
        <v>19</v>
      </c>
      <c r="B31" s="37">
        <v>0</v>
      </c>
      <c r="C31" s="37">
        <v>2850</v>
      </c>
      <c r="D31" s="37">
        <v>0</v>
      </c>
      <c r="E31" s="37">
        <v>0</v>
      </c>
      <c r="F31" s="37">
        <v>305</v>
      </c>
      <c r="G31" s="37">
        <v>0</v>
      </c>
      <c r="H31" s="37">
        <v>0</v>
      </c>
      <c r="I31" s="37"/>
      <c r="J31" s="37"/>
      <c r="K31" s="37"/>
      <c r="M31" s="37">
        <v>2647</v>
      </c>
      <c r="N31" s="37">
        <f>SUM(B31:M31)</f>
        <v>5802</v>
      </c>
      <c r="O31" s="10">
        <f>N31/N$39</f>
        <v>2.7889537818155598E-2</v>
      </c>
      <c r="P31" s="15" t="s">
        <v>66</v>
      </c>
      <c r="Q31" s="14"/>
      <c r="R31" s="14" t="s">
        <v>52</v>
      </c>
      <c r="S31" s="11">
        <f>M42/1000</f>
        <v>85.121279999999999</v>
      </c>
      <c r="T31" s="12">
        <f>M43</f>
        <v>0.38318533142511829</v>
      </c>
    </row>
    <row r="32" spans="1:20" ht="15">
      <c r="A32" s="2" t="s">
        <v>20</v>
      </c>
      <c r="B32" s="37">
        <v>2096</v>
      </c>
      <c r="C32" s="38">
        <v>1798.3</v>
      </c>
      <c r="D32" s="37">
        <v>0</v>
      </c>
      <c r="E32" s="38">
        <v>770.69999999999993</v>
      </c>
      <c r="F32" s="37">
        <v>45</v>
      </c>
      <c r="G32" s="37">
        <v>0</v>
      </c>
      <c r="H32" s="37">
        <v>0</v>
      </c>
      <c r="I32" s="37"/>
      <c r="J32" s="37"/>
      <c r="K32" s="37"/>
      <c r="M32" s="37">
        <v>27778</v>
      </c>
      <c r="N32" s="37">
        <f t="shared" ref="N32:N38" si="0">SUM(B32:M32)</f>
        <v>32488</v>
      </c>
      <c r="O32" s="10">
        <f t="shared" ref="O32:O34" si="1">N32/N$39</f>
        <v>0.15616602975460861</v>
      </c>
      <c r="P32" s="15" t="s">
        <v>67</v>
      </c>
      <c r="Q32" s="14"/>
      <c r="R32" s="14" t="s">
        <v>46</v>
      </c>
      <c r="S32" s="11">
        <f>G42/1000</f>
        <v>39.473999999999997</v>
      </c>
      <c r="T32" s="13">
        <f>G43</f>
        <v>0.17769772461921529</v>
      </c>
    </row>
    <row r="33" spans="1:20" ht="15">
      <c r="A33" s="2" t="s">
        <v>21</v>
      </c>
      <c r="B33" s="37">
        <v>5304</v>
      </c>
      <c r="C33" s="37">
        <v>169</v>
      </c>
      <c r="D33" s="37">
        <v>0</v>
      </c>
      <c r="E33" s="37">
        <v>0</v>
      </c>
      <c r="F33" s="37">
        <v>0</v>
      </c>
      <c r="G33" s="37">
        <v>0</v>
      </c>
      <c r="H33" s="37">
        <v>0</v>
      </c>
      <c r="I33" s="37"/>
      <c r="J33" s="37"/>
      <c r="K33" s="37"/>
      <c r="M33" s="37">
        <v>7740</v>
      </c>
      <c r="N33" s="37">
        <f t="shared" si="0"/>
        <v>13213</v>
      </c>
      <c r="O33" s="10">
        <f t="shared" si="1"/>
        <v>6.351335111880213E-2</v>
      </c>
      <c r="P33" s="15" t="s">
        <v>68</v>
      </c>
      <c r="Q33" s="14"/>
      <c r="R33" s="14" t="s">
        <v>49</v>
      </c>
      <c r="S33" s="11">
        <f>J42/1000</f>
        <v>0</v>
      </c>
      <c r="T33" s="12">
        <f>J43</f>
        <v>0</v>
      </c>
    </row>
    <row r="34" spans="1:20" ht="15">
      <c r="A34" s="2" t="s">
        <v>22</v>
      </c>
      <c r="B34" s="37">
        <v>0</v>
      </c>
      <c r="C34" s="37">
        <v>83126</v>
      </c>
      <c r="D34" s="37">
        <v>0</v>
      </c>
      <c r="E34" s="37">
        <v>0</v>
      </c>
      <c r="F34" s="37">
        <v>7924</v>
      </c>
      <c r="G34" s="37">
        <v>0</v>
      </c>
      <c r="H34" s="37">
        <v>0</v>
      </c>
      <c r="I34" s="37"/>
      <c r="J34" s="37"/>
      <c r="K34" s="37"/>
      <c r="M34" s="37">
        <v>17</v>
      </c>
      <c r="N34" s="37">
        <f t="shared" si="0"/>
        <v>91067</v>
      </c>
      <c r="O34" s="10">
        <f t="shared" si="1"/>
        <v>0.43774845578868943</v>
      </c>
      <c r="P34" s="15" t="s">
        <v>69</v>
      </c>
      <c r="Q34" s="14"/>
      <c r="R34" s="14" t="s">
        <v>53</v>
      </c>
      <c r="S34" s="11">
        <f>F42/1000</f>
        <v>8.2739999999999991</v>
      </c>
      <c r="T34" s="12">
        <f>F43</f>
        <v>3.7246566689450963E-2</v>
      </c>
    </row>
    <row r="35" spans="1:20" ht="15">
      <c r="A35" s="2" t="s">
        <v>23</v>
      </c>
      <c r="B35" s="37">
        <v>555</v>
      </c>
      <c r="C35" s="37">
        <v>70</v>
      </c>
      <c r="D35" s="37">
        <v>0</v>
      </c>
      <c r="E35" s="37">
        <v>0</v>
      </c>
      <c r="F35" s="37">
        <v>0</v>
      </c>
      <c r="G35" s="37">
        <v>0</v>
      </c>
      <c r="H35" s="37">
        <v>0</v>
      </c>
      <c r="I35" s="37"/>
      <c r="J35" s="37"/>
      <c r="K35" s="37"/>
      <c r="M35" s="37">
        <v>7092</v>
      </c>
      <c r="N35" s="37">
        <f t="shared" si="0"/>
        <v>7717</v>
      </c>
      <c r="O35" s="10">
        <f>N35/N$39</f>
        <v>3.7094719638522365E-2</v>
      </c>
      <c r="P35" s="15" t="s">
        <v>70</v>
      </c>
      <c r="Q35" s="15"/>
      <c r="R35" s="14" t="s">
        <v>40</v>
      </c>
      <c r="S35" s="9">
        <f>E42/1000</f>
        <v>0.77069999999999994</v>
      </c>
      <c r="T35" s="12">
        <f>E43</f>
        <v>3.4694136992458129E-3</v>
      </c>
    </row>
    <row r="36" spans="1:20" ht="15">
      <c r="A36" s="2" t="s">
        <v>24</v>
      </c>
      <c r="B36" s="37">
        <v>2131</v>
      </c>
      <c r="C36" s="37">
        <v>259</v>
      </c>
      <c r="D36" s="37">
        <v>0</v>
      </c>
      <c r="E36" s="37">
        <v>0</v>
      </c>
      <c r="F36" s="37">
        <v>0</v>
      </c>
      <c r="G36" s="37">
        <v>14642</v>
      </c>
      <c r="H36" s="37">
        <v>0</v>
      </c>
      <c r="I36" s="37"/>
      <c r="J36" s="37"/>
      <c r="K36" s="37"/>
      <c r="M36" s="37">
        <v>28721</v>
      </c>
      <c r="N36" s="37">
        <f t="shared" si="0"/>
        <v>45753</v>
      </c>
      <c r="O36" s="15"/>
      <c r="P36" s="15"/>
      <c r="Q36" s="14"/>
      <c r="R36" s="14" t="s">
        <v>71</v>
      </c>
      <c r="S36" s="11">
        <f>C42/1000</f>
        <v>88.501300000000001</v>
      </c>
      <c r="T36" s="13">
        <f>C43</f>
        <v>0.39840096356696963</v>
      </c>
    </row>
    <row r="37" spans="1:20" ht="15">
      <c r="A37" s="2" t="s">
        <v>25</v>
      </c>
      <c r="B37" s="37">
        <v>7174</v>
      </c>
      <c r="C37" s="37">
        <v>0</v>
      </c>
      <c r="D37" s="37">
        <v>0</v>
      </c>
      <c r="E37" s="37">
        <v>0</v>
      </c>
      <c r="F37" s="37">
        <v>0</v>
      </c>
      <c r="G37" s="37">
        <v>0</v>
      </c>
      <c r="H37" s="37">
        <v>0</v>
      </c>
      <c r="I37" s="37"/>
      <c r="J37" s="37"/>
      <c r="K37" s="37"/>
      <c r="M37" s="37">
        <v>2509</v>
      </c>
      <c r="N37" s="37">
        <f t="shared" si="0"/>
        <v>9683</v>
      </c>
      <c r="O37" s="15"/>
      <c r="P37" s="15"/>
      <c r="Q37" s="14"/>
      <c r="R37" s="14" t="s">
        <v>72</v>
      </c>
      <c r="S37" s="11">
        <f>I42/1000</f>
        <v>0</v>
      </c>
      <c r="T37" s="12">
        <f>I43</f>
        <v>0</v>
      </c>
    </row>
    <row r="38" spans="1:20" ht="15">
      <c r="A38" s="2" t="s">
        <v>26</v>
      </c>
      <c r="B38" s="37">
        <v>0</v>
      </c>
      <c r="C38" s="37">
        <v>0</v>
      </c>
      <c r="D38" s="37">
        <v>0</v>
      </c>
      <c r="E38" s="37">
        <v>0</v>
      </c>
      <c r="F38" s="37">
        <v>0</v>
      </c>
      <c r="G38" s="37">
        <v>0</v>
      </c>
      <c r="H38" s="37">
        <v>0</v>
      </c>
      <c r="I38" s="37"/>
      <c r="J38" s="37"/>
      <c r="K38" s="37"/>
      <c r="M38" s="37">
        <v>2312</v>
      </c>
      <c r="N38" s="37">
        <f t="shared" si="0"/>
        <v>2312</v>
      </c>
      <c r="O38" s="15">
        <f>SUM(O31:O35)</f>
        <v>0.72241209411877816</v>
      </c>
      <c r="P38" s="15"/>
      <c r="Q38" s="14"/>
      <c r="R38" s="14" t="s">
        <v>47</v>
      </c>
      <c r="S38" s="11">
        <f>H42/1000</f>
        <v>0</v>
      </c>
      <c r="T38" s="12">
        <f>H43</f>
        <v>0</v>
      </c>
    </row>
    <row r="39" spans="1:20" ht="15">
      <c r="A39" s="2" t="s">
        <v>7</v>
      </c>
      <c r="B39" s="37">
        <f>SUM(B31:B38)</f>
        <v>17260</v>
      </c>
      <c r="C39" s="37">
        <f t="shared" ref="C39:N39" si="2">SUM(C31:C38)</f>
        <v>88272.3</v>
      </c>
      <c r="D39" s="37">
        <f t="shared" si="2"/>
        <v>0</v>
      </c>
      <c r="E39" s="37">
        <f t="shared" si="2"/>
        <v>770.69999999999993</v>
      </c>
      <c r="F39" s="37">
        <f t="shared" si="2"/>
        <v>8274</v>
      </c>
      <c r="G39" s="37">
        <f t="shared" si="2"/>
        <v>14642</v>
      </c>
      <c r="H39" s="37">
        <f t="shared" si="2"/>
        <v>0</v>
      </c>
      <c r="I39" s="37">
        <f t="shared" si="2"/>
        <v>0</v>
      </c>
      <c r="J39" s="37">
        <f t="shared" si="2"/>
        <v>0</v>
      </c>
      <c r="K39" s="37">
        <f t="shared" si="2"/>
        <v>0</v>
      </c>
      <c r="L39" s="37">
        <f t="shared" si="2"/>
        <v>0</v>
      </c>
      <c r="M39" s="37">
        <f t="shared" si="2"/>
        <v>78816</v>
      </c>
      <c r="N39" s="37">
        <f t="shared" si="2"/>
        <v>208035</v>
      </c>
      <c r="O39" s="14"/>
      <c r="P39" s="14"/>
      <c r="Q39" s="14"/>
      <c r="R39" s="14"/>
      <c r="S39" s="11">
        <f>SUM(S31:S38)</f>
        <v>222.14127999999999</v>
      </c>
      <c r="T39" s="12">
        <f>SUM(T31:T38)</f>
        <v>1</v>
      </c>
    </row>
    <row r="41" spans="1:20" ht="15">
      <c r="A41" s="16" t="s">
        <v>73</v>
      </c>
      <c r="B41" s="17">
        <f>B38+B37+B36</f>
        <v>9305</v>
      </c>
      <c r="C41" s="17">
        <f t="shared" ref="C41:N41" si="3">C38+C37+C36</f>
        <v>259</v>
      </c>
      <c r="D41" s="17">
        <f t="shared" si="3"/>
        <v>0</v>
      </c>
      <c r="E41" s="17">
        <f t="shared" si="3"/>
        <v>0</v>
      </c>
      <c r="F41" s="17">
        <f t="shared" si="3"/>
        <v>0</v>
      </c>
      <c r="G41" s="17">
        <f t="shared" si="3"/>
        <v>14642</v>
      </c>
      <c r="H41" s="17">
        <f t="shared" si="3"/>
        <v>0</v>
      </c>
      <c r="I41" s="17">
        <f t="shared" si="3"/>
        <v>0</v>
      </c>
      <c r="J41" s="17">
        <f t="shared" si="3"/>
        <v>0</v>
      </c>
      <c r="K41" s="17">
        <f t="shared" si="3"/>
        <v>0</v>
      </c>
      <c r="L41" s="17">
        <f t="shared" si="3"/>
        <v>0</v>
      </c>
      <c r="M41" s="17">
        <f t="shared" si="3"/>
        <v>33542</v>
      </c>
      <c r="N41" s="17">
        <f t="shared" si="3"/>
        <v>57748</v>
      </c>
      <c r="O41" s="10">
        <f>N41/N$39</f>
        <v>0.2775879058812219</v>
      </c>
      <c r="P41" s="10" t="s">
        <v>74</v>
      </c>
      <c r="Q41"/>
      <c r="R41"/>
      <c r="S41"/>
      <c r="T41"/>
    </row>
    <row r="42" spans="1:20" ht="15">
      <c r="A42" s="18" t="s">
        <v>75</v>
      </c>
      <c r="B42" s="17"/>
      <c r="C42" s="19">
        <f>C39+C23</f>
        <v>88501.3</v>
      </c>
      <c r="D42" s="19">
        <f t="shared" ref="D42:L42" si="4">D39+D23</f>
        <v>0</v>
      </c>
      <c r="E42" s="19">
        <f t="shared" si="4"/>
        <v>770.69999999999993</v>
      </c>
      <c r="F42" s="19">
        <f t="shared" si="4"/>
        <v>8274</v>
      </c>
      <c r="G42" s="19">
        <f t="shared" si="4"/>
        <v>39474</v>
      </c>
      <c r="H42" s="19">
        <f t="shared" si="4"/>
        <v>0</v>
      </c>
      <c r="I42" s="19">
        <f t="shared" si="4"/>
        <v>0</v>
      </c>
      <c r="J42" s="19">
        <f t="shared" si="4"/>
        <v>0</v>
      </c>
      <c r="K42" s="19">
        <f t="shared" si="4"/>
        <v>0</v>
      </c>
      <c r="L42" s="19">
        <f t="shared" si="4"/>
        <v>0</v>
      </c>
      <c r="M42" s="19">
        <f>M39+M23-B6+M45</f>
        <v>85121.279999999999</v>
      </c>
      <c r="N42" s="20">
        <f>SUM(C42:M42)</f>
        <v>222141.28</v>
      </c>
      <c r="O42"/>
      <c r="P42"/>
      <c r="Q42"/>
      <c r="R42"/>
      <c r="S42" t="s">
        <v>64</v>
      </c>
      <c r="T42" t="s">
        <v>65</v>
      </c>
    </row>
    <row r="43" spans="1:20" ht="15">
      <c r="A43" s="18" t="s">
        <v>76</v>
      </c>
      <c r="B43" s="17"/>
      <c r="C43" s="10">
        <f t="shared" ref="C43:M43" si="5">C42/$N42</f>
        <v>0.39840096356696963</v>
      </c>
      <c r="D43" s="10">
        <f t="shared" si="5"/>
        <v>0</v>
      </c>
      <c r="E43" s="10">
        <f t="shared" si="5"/>
        <v>3.4694136992458129E-3</v>
      </c>
      <c r="F43" s="10">
        <f t="shared" si="5"/>
        <v>3.7246566689450963E-2</v>
      </c>
      <c r="G43" s="10">
        <f t="shared" si="5"/>
        <v>0.17769772461921529</v>
      </c>
      <c r="H43" s="10">
        <f t="shared" si="5"/>
        <v>0</v>
      </c>
      <c r="I43" s="10">
        <f t="shared" si="5"/>
        <v>0</v>
      </c>
      <c r="J43" s="10">
        <f t="shared" si="5"/>
        <v>0</v>
      </c>
      <c r="K43" s="10">
        <f t="shared" si="5"/>
        <v>0</v>
      </c>
      <c r="L43" s="10">
        <f t="shared" si="5"/>
        <v>0</v>
      </c>
      <c r="M43" s="10">
        <f t="shared" si="5"/>
        <v>0.38318533142511829</v>
      </c>
      <c r="N43" s="10">
        <f>SUM(C43:M43)</f>
        <v>1</v>
      </c>
      <c r="O43"/>
      <c r="P43"/>
      <c r="Q43"/>
      <c r="R43" t="s">
        <v>27</v>
      </c>
      <c r="S43" s="21">
        <f>N45/1000</f>
        <v>9.9672799999999988</v>
      </c>
      <c r="T43"/>
    </row>
    <row r="44" spans="1:20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/>
      <c r="P44"/>
      <c r="Q44"/>
      <c r="R44" t="s">
        <v>77</v>
      </c>
      <c r="S44" s="22">
        <f>N41/1000</f>
        <v>57.747999999999998</v>
      </c>
      <c r="T44" s="12">
        <f>O41</f>
        <v>0.2775879058812219</v>
      </c>
    </row>
    <row r="45" spans="1:20" ht="15">
      <c r="A45" s="8" t="s">
        <v>78</v>
      </c>
      <c r="B45" s="8">
        <f>B23-B39</f>
        <v>3662</v>
      </c>
      <c r="C45" s="8"/>
      <c r="D45" s="8"/>
      <c r="E45" s="8"/>
      <c r="F45" s="8"/>
      <c r="G45" s="8"/>
      <c r="H45" s="8"/>
      <c r="I45" s="8"/>
      <c r="J45" s="8"/>
      <c r="K45" s="8"/>
      <c r="L45" s="8"/>
      <c r="M45" s="23">
        <f>M39*0.08</f>
        <v>6305.28</v>
      </c>
      <c r="N45" s="20">
        <f>B45+M45</f>
        <v>9967.2799999999988</v>
      </c>
      <c r="O45"/>
      <c r="P45"/>
      <c r="Q45"/>
      <c r="R45" t="s">
        <v>79</v>
      </c>
      <c r="S45" s="22">
        <f>N35/1000</f>
        <v>7.7169999999999996</v>
      </c>
      <c r="T45" s="12">
        <f>O35</f>
        <v>3.7094719638522365E-2</v>
      </c>
    </row>
    <row r="46" spans="1:20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23"/>
      <c r="N46" s="8"/>
      <c r="O46"/>
      <c r="P46"/>
      <c r="Q46"/>
      <c r="R46" t="s">
        <v>80</v>
      </c>
      <c r="S46" s="22">
        <f>N33/1000</f>
        <v>13.212999999999999</v>
      </c>
      <c r="T46" s="12">
        <f>O33</f>
        <v>6.351335111880213E-2</v>
      </c>
    </row>
    <row r="47" spans="1:20">
      <c r="A47" s="8"/>
      <c r="B47" s="8"/>
      <c r="C47" s="24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/>
      <c r="P47"/>
      <c r="Q47"/>
      <c r="R47" t="s">
        <v>66</v>
      </c>
      <c r="S47" s="22">
        <f>N31/1000</f>
        <v>5.8019999999999996</v>
      </c>
      <c r="T47" s="12">
        <f>O31</f>
        <v>2.7889537818155598E-2</v>
      </c>
    </row>
    <row r="48" spans="1:20">
      <c r="A48" s="8"/>
      <c r="B48" s="8"/>
      <c r="C48" s="24"/>
      <c r="D48" s="8"/>
      <c r="E48" s="8"/>
      <c r="F48" s="8"/>
      <c r="G48" s="8"/>
      <c r="H48" s="8"/>
      <c r="I48" s="8"/>
      <c r="J48" s="24"/>
      <c r="K48" s="8"/>
      <c r="L48" s="8"/>
      <c r="M48" s="8"/>
      <c r="N48" s="8"/>
      <c r="O48"/>
      <c r="P48"/>
      <c r="Q48"/>
      <c r="R48" t="s">
        <v>81</v>
      </c>
      <c r="S48" s="22">
        <f>N32/1000</f>
        <v>32.488</v>
      </c>
      <c r="T48" s="13">
        <f>O32</f>
        <v>0.15616602975460861</v>
      </c>
    </row>
    <row r="49" spans="1:20">
      <c r="A49" s="8"/>
      <c r="B49" s="8"/>
      <c r="C49"/>
      <c r="D49"/>
      <c r="E49"/>
      <c r="F49"/>
      <c r="G49"/>
      <c r="H49"/>
      <c r="I49"/>
      <c r="J49"/>
      <c r="K49"/>
      <c r="L49" s="8"/>
      <c r="M49" s="8"/>
      <c r="N49" s="8"/>
      <c r="O49"/>
      <c r="P49"/>
      <c r="Q49"/>
      <c r="R49" t="s">
        <v>82</v>
      </c>
      <c r="S49" s="22">
        <f>N34/1000</f>
        <v>91.066999999999993</v>
      </c>
      <c r="T49" s="13">
        <f>O34</f>
        <v>0.43774845578868943</v>
      </c>
    </row>
    <row r="50" spans="1:20">
      <c r="A50" s="8"/>
      <c r="B50" s="8"/>
      <c r="C50"/>
      <c r="D50"/>
      <c r="E50"/>
      <c r="F50"/>
      <c r="G50"/>
      <c r="H50"/>
      <c r="I50"/>
      <c r="J50"/>
      <c r="K50"/>
      <c r="L50" s="8"/>
      <c r="M50" s="8"/>
      <c r="N50" s="8"/>
      <c r="O50"/>
      <c r="P50"/>
      <c r="Q50"/>
      <c r="R50" t="s">
        <v>83</v>
      </c>
      <c r="S50" s="22">
        <f>SUM(S44:S49)</f>
        <v>208.03499999999997</v>
      </c>
      <c r="T50" s="12">
        <f>SUM(T44:T49)</f>
        <v>1</v>
      </c>
    </row>
    <row r="51" spans="1:20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</row>
    <row r="52" spans="1:20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</row>
    <row r="53" spans="1:20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 s="5"/>
      <c r="T53" s="25"/>
    </row>
    <row r="54" spans="1:20" ht="15">
      <c r="A54"/>
      <c r="B54"/>
      <c r="C54" s="26"/>
      <c r="D54" s="26"/>
      <c r="E54" s="26"/>
      <c r="F54" s="26"/>
      <c r="G54" s="26"/>
      <c r="H54" s="26"/>
      <c r="I54" s="26"/>
      <c r="J54" s="26"/>
      <c r="K54" s="26"/>
      <c r="L54" s="8"/>
      <c r="M54" s="27"/>
      <c r="N54"/>
      <c r="O54" s="8"/>
      <c r="P54" s="12"/>
      <c r="Q54"/>
      <c r="R54"/>
      <c r="S54" s="8"/>
      <c r="T54" s="28"/>
    </row>
    <row r="55" spans="1:20" ht="15">
      <c r="A55"/>
      <c r="B55"/>
      <c r="C55" s="26"/>
      <c r="D55" s="26"/>
      <c r="E55" s="26"/>
      <c r="F55" s="26"/>
      <c r="G55" s="26"/>
      <c r="H55" s="26"/>
      <c r="I55" s="26"/>
      <c r="J55" s="26"/>
      <c r="K55" s="26"/>
      <c r="L55" s="8"/>
      <c r="M55" s="27"/>
      <c r="N55"/>
      <c r="O55" s="8"/>
      <c r="P55" s="12"/>
      <c r="Q55"/>
      <c r="R55"/>
      <c r="S55" s="8"/>
      <c r="T55" s="28"/>
    </row>
    <row r="56" spans="1:20" ht="15">
      <c r="A56"/>
      <c r="B56"/>
      <c r="C56" s="26"/>
      <c r="D56" s="26"/>
      <c r="E56" s="26"/>
      <c r="F56" s="26"/>
      <c r="G56" s="26"/>
      <c r="H56" s="26"/>
      <c r="I56" s="26"/>
      <c r="J56" s="26"/>
      <c r="K56" s="26"/>
      <c r="L56" s="8"/>
      <c r="M56" s="27"/>
      <c r="N56"/>
      <c r="O56" s="8"/>
      <c r="P56" s="12"/>
      <c r="Q56"/>
      <c r="R56"/>
      <c r="S56" s="8"/>
      <c r="T56" s="28"/>
    </row>
    <row r="57" spans="1:20" ht="15">
      <c r="A57"/>
      <c r="B57"/>
      <c r="C57" s="26"/>
      <c r="D57" s="26"/>
      <c r="E57" s="26"/>
      <c r="F57" s="26"/>
      <c r="G57" s="26"/>
      <c r="H57" s="26"/>
      <c r="I57" s="26"/>
      <c r="J57" s="26"/>
      <c r="K57" s="26"/>
      <c r="L57" s="8"/>
      <c r="M57" s="27"/>
      <c r="N57"/>
      <c r="O57" s="8"/>
      <c r="P57" s="12"/>
      <c r="Q57"/>
      <c r="R57"/>
      <c r="S57" s="8"/>
      <c r="T57" s="28"/>
    </row>
    <row r="58" spans="1:20" ht="15">
      <c r="A58"/>
      <c r="B58"/>
      <c r="C58" s="26"/>
      <c r="D58" s="26"/>
      <c r="E58" s="26"/>
      <c r="F58" s="26"/>
      <c r="G58" s="26"/>
      <c r="H58" s="26"/>
      <c r="I58" s="26"/>
      <c r="J58" s="26"/>
      <c r="K58" s="26"/>
      <c r="L58" s="8"/>
      <c r="M58" s="27"/>
      <c r="N58"/>
      <c r="O58" s="8"/>
      <c r="P58" s="12"/>
      <c r="Q58"/>
      <c r="R58"/>
      <c r="S58" s="8"/>
      <c r="T58" s="28"/>
    </row>
    <row r="59" spans="1:20" ht="15">
      <c r="A59"/>
      <c r="B59"/>
      <c r="C59" s="26"/>
      <c r="D59" s="26"/>
      <c r="E59" s="26"/>
      <c r="F59" s="26"/>
      <c r="G59" s="26"/>
      <c r="H59" s="26"/>
      <c r="I59" s="26"/>
      <c r="J59" s="26"/>
      <c r="K59" s="26"/>
      <c r="L59" s="8"/>
      <c r="M59" s="27"/>
      <c r="N59"/>
      <c r="O59" s="8"/>
      <c r="P59" s="12"/>
      <c r="Q59"/>
      <c r="R59"/>
      <c r="S59" s="8"/>
      <c r="T59" s="28"/>
    </row>
    <row r="60" spans="1:20" ht="15">
      <c r="A60" s="18"/>
      <c r="B60"/>
      <c r="C60" s="26"/>
      <c r="D60" s="26"/>
      <c r="E60" s="26"/>
      <c r="F60" s="26"/>
      <c r="G60" s="26"/>
      <c r="H60" s="26"/>
      <c r="I60" s="26"/>
      <c r="J60" s="26"/>
      <c r="K60" s="26"/>
      <c r="L60" s="8"/>
      <c r="M60" s="27"/>
      <c r="N60"/>
      <c r="O60" s="8"/>
      <c r="P60" s="12"/>
      <c r="Q60"/>
      <c r="R60"/>
      <c r="S60" s="8"/>
      <c r="T60" s="28"/>
    </row>
    <row r="61" spans="1:20" ht="15">
      <c r="A61"/>
      <c r="B61"/>
      <c r="C61"/>
      <c r="D61"/>
      <c r="E61"/>
      <c r="F61"/>
      <c r="G61"/>
      <c r="H61"/>
      <c r="I61"/>
      <c r="J61"/>
      <c r="K61"/>
      <c r="L61" s="8"/>
      <c r="M61" s="27"/>
      <c r="N61"/>
      <c r="O61" s="8"/>
      <c r="P61" s="12"/>
      <c r="Q61"/>
      <c r="R61"/>
      <c r="S61" s="29"/>
      <c r="T61" s="30"/>
    </row>
    <row r="62" spans="1:20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 s="8"/>
    </row>
    <row r="63" spans="1:20">
      <c r="A63"/>
      <c r="B63" s="5"/>
      <c r="C63" s="5"/>
      <c r="D63" s="5"/>
      <c r="E63" s="5"/>
      <c r="F63" s="5"/>
      <c r="G63" s="5"/>
      <c r="H63" s="5"/>
      <c r="I63" s="5"/>
      <c r="J63"/>
      <c r="K63"/>
      <c r="L63"/>
      <c r="M63"/>
      <c r="N63"/>
      <c r="O63"/>
      <c r="P63"/>
      <c r="Q63"/>
      <c r="R63"/>
      <c r="S63" s="5"/>
      <c r="T63" s="25"/>
    </row>
    <row r="64" spans="1:20" ht="15">
      <c r="A64"/>
      <c r="B64" s="8"/>
      <c r="C64" s="8"/>
      <c r="D64" s="8"/>
      <c r="E64" s="8"/>
      <c r="F64" s="8"/>
      <c r="G64" s="8"/>
      <c r="H64" s="8"/>
      <c r="I64" s="8"/>
      <c r="J64"/>
      <c r="K64"/>
      <c r="L64"/>
      <c r="M64"/>
      <c r="N64"/>
      <c r="O64" s="8"/>
      <c r="P64" s="27"/>
      <c r="Q64"/>
      <c r="R64"/>
      <c r="S64" s="8"/>
      <c r="T64" s="28"/>
    </row>
    <row r="65" spans="1:20" ht="15">
      <c r="A65"/>
      <c r="B65" s="8"/>
      <c r="C65" s="8"/>
      <c r="D65" s="8"/>
      <c r="E65" s="8"/>
      <c r="F65" s="8"/>
      <c r="G65" s="8"/>
      <c r="H65" s="8"/>
      <c r="I65" s="8"/>
      <c r="J65"/>
      <c r="K65"/>
      <c r="L65"/>
      <c r="M65"/>
      <c r="N65"/>
      <c r="O65" s="8"/>
      <c r="P65" s="27"/>
      <c r="Q65"/>
      <c r="R65"/>
      <c r="S65" s="8"/>
      <c r="T65" s="28"/>
    </row>
    <row r="66" spans="1:20" ht="15">
      <c r="A66"/>
      <c r="B66" s="8"/>
      <c r="C66" s="8"/>
      <c r="D66" s="8"/>
      <c r="E66" s="8"/>
      <c r="F66" s="8"/>
      <c r="G66" s="8"/>
      <c r="H66" s="8"/>
      <c r="I66" s="8"/>
      <c r="J66"/>
      <c r="K66"/>
      <c r="L66"/>
      <c r="M66"/>
      <c r="N66"/>
      <c r="O66" s="8"/>
      <c r="P66" s="27"/>
      <c r="Q66"/>
      <c r="R66"/>
      <c r="S66" s="8"/>
      <c r="T66" s="28"/>
    </row>
    <row r="67" spans="1:20" ht="15">
      <c r="A67"/>
      <c r="B67" s="8"/>
      <c r="C67" s="8"/>
      <c r="D67" s="8"/>
      <c r="E67" s="8"/>
      <c r="F67" s="8"/>
      <c r="G67" s="8"/>
      <c r="H67" s="8"/>
      <c r="I67" s="8"/>
      <c r="J67"/>
      <c r="K67"/>
      <c r="L67"/>
      <c r="M67"/>
      <c r="N67"/>
      <c r="O67" s="8"/>
      <c r="P67" s="27"/>
      <c r="Q67"/>
      <c r="R67"/>
      <c r="S67" s="8"/>
      <c r="T67" s="28"/>
    </row>
    <row r="68" spans="1:20" ht="15">
      <c r="A68"/>
      <c r="B68" s="8"/>
      <c r="C68" s="8"/>
      <c r="D68" s="8"/>
      <c r="E68" s="8"/>
      <c r="F68" s="8"/>
      <c r="G68" s="8"/>
      <c r="H68" s="8"/>
      <c r="I68" s="8"/>
      <c r="J68"/>
      <c r="K68"/>
      <c r="L68"/>
      <c r="M68"/>
      <c r="N68"/>
      <c r="O68" s="8"/>
      <c r="P68" s="27"/>
      <c r="Q68"/>
      <c r="R68"/>
      <c r="S68" s="8"/>
      <c r="T68" s="28"/>
    </row>
    <row r="69" spans="1:20" ht="15">
      <c r="A69"/>
      <c r="B69" s="8"/>
      <c r="C69" s="8"/>
      <c r="D69" s="8"/>
      <c r="E69" s="8"/>
      <c r="F69" s="8"/>
      <c r="G69" s="8"/>
      <c r="H69" s="8"/>
      <c r="I69" s="8"/>
      <c r="J69"/>
      <c r="K69"/>
      <c r="L69"/>
      <c r="M69"/>
      <c r="N69"/>
      <c r="O69" s="8"/>
      <c r="P69" s="27"/>
      <c r="Q69"/>
      <c r="R69"/>
      <c r="S69" s="8"/>
      <c r="T69" s="28"/>
    </row>
    <row r="70" spans="1:20" ht="15">
      <c r="A70"/>
      <c r="B70" s="29"/>
      <c r="C70" s="29"/>
      <c r="D70" s="29"/>
      <c r="E70" s="29"/>
      <c r="F70" s="29"/>
      <c r="G70" s="29"/>
      <c r="H70" s="29"/>
      <c r="I70" s="29"/>
      <c r="J70"/>
      <c r="K70"/>
      <c r="L70"/>
      <c r="M70"/>
      <c r="N70"/>
      <c r="O70" s="29"/>
      <c r="P70" s="31"/>
      <c r="Q70"/>
      <c r="R70" s="32"/>
      <c r="S70" s="29"/>
      <c r="T70" s="31"/>
    </row>
  </sheetData>
  <pageMargins left="0.75" right="0.75" top="0.75" bottom="0.5" header="0.5" footer="0.75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70"/>
  <sheetViews>
    <sheetView topLeftCell="A4" workbookViewId="0">
      <selection activeCell="B31" sqref="B31:B33"/>
    </sheetView>
  </sheetViews>
  <sheetFormatPr baseColWidth="10" defaultColWidth="8.83203125" defaultRowHeight="14" x14ac:dyDescent="0"/>
  <cols>
    <col min="1" max="1" width="15.5" style="2" customWidth="1"/>
    <col min="2" max="2" width="12" style="2" customWidth="1"/>
    <col min="3" max="3" width="13.83203125" style="2" customWidth="1"/>
    <col min="4" max="12" width="8.83203125" style="2"/>
    <col min="13" max="13" width="11.33203125" style="2" bestFit="1" customWidth="1"/>
    <col min="14" max="16384" width="8.83203125" style="2"/>
  </cols>
  <sheetData>
    <row r="1" spans="1:20" ht="18">
      <c r="A1" s="6" t="s">
        <v>0</v>
      </c>
      <c r="O1" s="14"/>
      <c r="P1" s="14"/>
      <c r="Q1" s="14"/>
      <c r="R1" s="14"/>
      <c r="S1" s="14"/>
      <c r="T1" s="14"/>
    </row>
    <row r="2" spans="1:20" ht="15">
      <c r="A2" s="2" t="s">
        <v>28</v>
      </c>
      <c r="B2" s="2" t="s">
        <v>29</v>
      </c>
      <c r="O2" s="14"/>
      <c r="P2" s="14"/>
      <c r="Q2" s="14"/>
      <c r="R2" s="14"/>
      <c r="S2" s="14"/>
      <c r="T2" s="14"/>
    </row>
    <row r="3" spans="1:20" ht="15">
      <c r="B3" s="8" t="s">
        <v>58</v>
      </c>
      <c r="C3" s="8" t="s">
        <v>43</v>
      </c>
      <c r="D3" s="8" t="s">
        <v>44</v>
      </c>
      <c r="E3" s="8" t="s">
        <v>40</v>
      </c>
      <c r="F3" s="8" t="s">
        <v>54</v>
      </c>
      <c r="G3" s="8" t="s">
        <v>46</v>
      </c>
      <c r="H3" s="8" t="s">
        <v>47</v>
      </c>
      <c r="I3" s="8" t="s">
        <v>48</v>
      </c>
      <c r="J3" s="8" t="s">
        <v>49</v>
      </c>
      <c r="K3" s="8" t="s">
        <v>50</v>
      </c>
      <c r="L3" s="8" t="s">
        <v>51</v>
      </c>
      <c r="M3" s="8" t="s">
        <v>52</v>
      </c>
      <c r="N3" t="s">
        <v>56</v>
      </c>
      <c r="O3" s="14"/>
      <c r="P3" s="14"/>
      <c r="Q3" s="14"/>
      <c r="R3" s="14"/>
      <c r="S3" s="14"/>
      <c r="T3" s="14"/>
    </row>
    <row r="4" spans="1:20" ht="15">
      <c r="A4" s="7">
        <v>2013</v>
      </c>
      <c r="O4" s="14"/>
      <c r="P4" s="14"/>
      <c r="Q4" s="14"/>
      <c r="R4" s="14"/>
      <c r="S4" s="14"/>
      <c r="T4" s="14"/>
    </row>
    <row r="5" spans="1:20" ht="15">
      <c r="A5" s="7" t="s">
        <v>36</v>
      </c>
      <c r="O5" s="14"/>
      <c r="P5" s="14"/>
      <c r="Q5" s="14"/>
      <c r="R5" s="14"/>
      <c r="S5" s="14"/>
      <c r="T5" s="14"/>
    </row>
    <row r="6" spans="1:20" ht="15">
      <c r="A6" s="7" t="s">
        <v>4</v>
      </c>
      <c r="B6" s="38">
        <v>27055</v>
      </c>
      <c r="C6" s="37">
        <v>0</v>
      </c>
      <c r="D6" s="37">
        <v>0</v>
      </c>
      <c r="E6" s="37">
        <v>0</v>
      </c>
      <c r="F6" s="37">
        <v>0</v>
      </c>
      <c r="G6" s="37">
        <v>0</v>
      </c>
      <c r="H6" s="37">
        <v>0</v>
      </c>
      <c r="I6" s="37"/>
      <c r="J6" s="37"/>
      <c r="K6" s="37"/>
      <c r="L6" s="37"/>
      <c r="M6" s="37"/>
      <c r="N6" s="37">
        <v>0</v>
      </c>
      <c r="O6" s="14"/>
      <c r="P6" s="14"/>
      <c r="Q6" s="14"/>
      <c r="R6" s="14"/>
      <c r="S6" s="14"/>
      <c r="T6" s="14"/>
    </row>
    <row r="7" spans="1:20" ht="15">
      <c r="A7" s="33" t="s">
        <v>85</v>
      </c>
      <c r="B7" s="38">
        <v>66285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N7" s="2">
        <v>0</v>
      </c>
      <c r="O7" s="14"/>
      <c r="P7" s="14"/>
      <c r="Q7" s="14"/>
      <c r="R7" s="14"/>
      <c r="S7" s="14"/>
      <c r="T7" s="14"/>
    </row>
    <row r="8" spans="1:20" ht="15">
      <c r="A8" s="7" t="s">
        <v>6</v>
      </c>
      <c r="B8" s="37">
        <v>278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N8" s="2">
        <v>0</v>
      </c>
      <c r="O8" s="14"/>
      <c r="P8" s="14"/>
      <c r="Q8" s="14"/>
      <c r="R8" s="14"/>
      <c r="S8" s="14"/>
      <c r="T8" s="14"/>
    </row>
    <row r="9" spans="1:20" ht="15">
      <c r="A9" s="7" t="s">
        <v>7</v>
      </c>
      <c r="B9" s="38">
        <f>SUM(B6:B8)</f>
        <v>93618</v>
      </c>
      <c r="C9" s="2">
        <v>0</v>
      </c>
      <c r="D9" s="2">
        <v>0</v>
      </c>
      <c r="E9" s="2">
        <v>0</v>
      </c>
      <c r="F9" s="2">
        <v>0</v>
      </c>
      <c r="G9" s="37">
        <f>G6</f>
        <v>0</v>
      </c>
      <c r="H9" s="2">
        <v>0</v>
      </c>
      <c r="N9" s="37">
        <f>N6</f>
        <v>0</v>
      </c>
      <c r="O9" s="14"/>
      <c r="P9" s="14"/>
      <c r="Q9" s="14"/>
      <c r="R9" s="14"/>
      <c r="S9" s="14"/>
      <c r="T9" s="14"/>
    </row>
    <row r="10" spans="1:20" ht="15">
      <c r="O10" s="14"/>
      <c r="P10" s="14"/>
      <c r="Q10" s="14"/>
      <c r="R10" s="14"/>
      <c r="S10" s="14"/>
      <c r="T10" s="14"/>
    </row>
    <row r="11" spans="1:20" ht="15">
      <c r="O11" s="14"/>
      <c r="P11" s="14"/>
      <c r="Q11" s="14"/>
      <c r="R11" s="14"/>
      <c r="S11" s="14"/>
      <c r="T11" s="14"/>
    </row>
    <row r="12" spans="1:20" ht="15">
      <c r="O12" s="14"/>
      <c r="P12" s="14"/>
      <c r="Q12" s="14"/>
      <c r="R12" s="14"/>
      <c r="S12" s="14"/>
      <c r="T12" s="14"/>
    </row>
    <row r="13" spans="1:20" ht="18">
      <c r="A13" s="1" t="s">
        <v>8</v>
      </c>
      <c r="B13" s="1"/>
      <c r="C13" s="1"/>
      <c r="D13" s="1"/>
      <c r="E13" s="1"/>
      <c r="F13" s="1"/>
      <c r="G13" s="1"/>
      <c r="H13" s="1"/>
      <c r="N13" s="1"/>
      <c r="O13" s="14"/>
      <c r="P13" s="14"/>
      <c r="Q13" s="14"/>
      <c r="R13" s="14"/>
      <c r="S13" s="14"/>
      <c r="T13" s="14"/>
    </row>
    <row r="14" spans="1:20" ht="15">
      <c r="O14" s="14"/>
      <c r="P14" s="14"/>
      <c r="Q14" s="14"/>
      <c r="R14" s="14"/>
      <c r="S14" s="14"/>
      <c r="T14" s="14"/>
    </row>
    <row r="15" spans="1:20" ht="15">
      <c r="B15" t="s">
        <v>59</v>
      </c>
      <c r="C15" s="8" t="s">
        <v>43</v>
      </c>
      <c r="D15" s="8" t="s">
        <v>44</v>
      </c>
      <c r="E15" s="8" t="s">
        <v>40</v>
      </c>
      <c r="F15" s="8" t="s">
        <v>45</v>
      </c>
      <c r="G15" s="8" t="s">
        <v>46</v>
      </c>
      <c r="H15" s="8" t="s">
        <v>47</v>
      </c>
      <c r="I15" s="8" t="s">
        <v>48</v>
      </c>
      <c r="J15" s="8" t="s">
        <v>49</v>
      </c>
      <c r="K15" s="8" t="s">
        <v>50</v>
      </c>
      <c r="L15" s="8" t="s">
        <v>51</v>
      </c>
      <c r="M15" s="8" t="s">
        <v>52</v>
      </c>
      <c r="N15" s="2" t="s">
        <v>56</v>
      </c>
      <c r="O15" s="14"/>
      <c r="P15" s="14"/>
      <c r="Q15" s="14"/>
      <c r="R15" s="14"/>
      <c r="S15" s="14"/>
      <c r="T15" s="14"/>
    </row>
    <row r="16" spans="1:20" ht="15">
      <c r="O16" s="14"/>
      <c r="P16" s="14"/>
      <c r="Q16" s="14"/>
      <c r="R16" s="14"/>
      <c r="S16" s="14"/>
      <c r="T16" s="14"/>
    </row>
    <row r="17" spans="1:20" ht="15">
      <c r="A17" s="2" t="s">
        <v>10</v>
      </c>
      <c r="B17" s="38">
        <v>128000</v>
      </c>
      <c r="C17" s="38">
        <v>1974</v>
      </c>
      <c r="D17" s="37">
        <v>0</v>
      </c>
      <c r="E17" s="37">
        <v>0</v>
      </c>
      <c r="F17" s="37">
        <v>0</v>
      </c>
      <c r="G17" s="38">
        <v>163767</v>
      </c>
      <c r="H17" s="37">
        <v>0</v>
      </c>
      <c r="I17" s="37"/>
      <c r="J17" s="37"/>
      <c r="K17" s="37"/>
      <c r="L17" s="37"/>
      <c r="M17" s="37"/>
      <c r="N17" s="38">
        <f>SUM(C17:M17)</f>
        <v>165741</v>
      </c>
      <c r="O17" s="39"/>
      <c r="P17" s="14"/>
      <c r="Q17" s="14"/>
      <c r="R17" s="14"/>
      <c r="S17" s="14"/>
      <c r="T17" s="14"/>
    </row>
    <row r="18" spans="1:20" ht="15">
      <c r="A18" s="2" t="s">
        <v>11</v>
      </c>
      <c r="B18" s="38">
        <v>47740</v>
      </c>
      <c r="C18" s="38">
        <v>1832</v>
      </c>
      <c r="D18" s="37">
        <v>0</v>
      </c>
      <c r="E18" s="37">
        <v>0</v>
      </c>
      <c r="F18" s="37">
        <v>0</v>
      </c>
      <c r="G18" s="38">
        <v>41713</v>
      </c>
      <c r="H18" s="37">
        <v>0</v>
      </c>
      <c r="I18" s="37"/>
      <c r="J18" s="37"/>
      <c r="K18" s="37"/>
      <c r="L18" s="37"/>
      <c r="M18" s="38"/>
      <c r="N18" s="38">
        <f>SUM(C18:M18)</f>
        <v>43545</v>
      </c>
      <c r="O18" s="14"/>
      <c r="P18" s="14"/>
      <c r="Q18" s="14"/>
      <c r="R18" s="14"/>
      <c r="S18" s="14"/>
      <c r="T18" s="14"/>
    </row>
    <row r="19" spans="1:20" ht="15">
      <c r="A19" s="2" t="s">
        <v>12</v>
      </c>
      <c r="B19" s="37">
        <v>0</v>
      </c>
      <c r="C19" s="37">
        <v>0</v>
      </c>
      <c r="D19" s="37">
        <v>0</v>
      </c>
      <c r="E19" s="37">
        <v>0</v>
      </c>
      <c r="F19" s="37">
        <v>0</v>
      </c>
      <c r="G19" s="37">
        <v>0</v>
      </c>
      <c r="H19" s="37">
        <v>0</v>
      </c>
      <c r="I19" s="37"/>
      <c r="J19" s="37"/>
      <c r="K19" s="37"/>
      <c r="L19" s="37"/>
      <c r="M19" s="37"/>
      <c r="N19" s="37">
        <v>0</v>
      </c>
      <c r="O19" s="14"/>
      <c r="P19" s="14"/>
      <c r="Q19" s="14"/>
      <c r="R19" s="14"/>
      <c r="S19" s="14"/>
      <c r="T19" s="14"/>
    </row>
    <row r="20" spans="1:20" ht="15">
      <c r="A20" s="2" t="s">
        <v>13</v>
      </c>
      <c r="B20" s="37">
        <v>0</v>
      </c>
      <c r="C20" s="37">
        <v>0</v>
      </c>
      <c r="D20" s="37">
        <v>0</v>
      </c>
      <c r="E20" s="37">
        <v>0</v>
      </c>
      <c r="F20" s="37">
        <v>0</v>
      </c>
      <c r="G20" s="37">
        <v>0</v>
      </c>
      <c r="H20" s="37">
        <v>0</v>
      </c>
      <c r="I20" s="37"/>
      <c r="J20" s="37"/>
      <c r="K20" s="37"/>
      <c r="L20" s="37"/>
      <c r="M20" s="37"/>
      <c r="N20" s="37">
        <v>0</v>
      </c>
      <c r="O20" s="14"/>
      <c r="P20" s="14"/>
      <c r="Q20" s="14"/>
      <c r="R20" s="14"/>
      <c r="S20" s="14"/>
      <c r="T20" s="14"/>
    </row>
    <row r="21" spans="1:20" ht="15">
      <c r="A21" s="2" t="s">
        <v>14</v>
      </c>
      <c r="B21" s="37">
        <v>0</v>
      </c>
      <c r="C21" s="37">
        <v>0</v>
      </c>
      <c r="D21" s="37">
        <v>0</v>
      </c>
      <c r="E21" s="37">
        <v>0</v>
      </c>
      <c r="F21" s="37">
        <v>0</v>
      </c>
      <c r="G21" s="37">
        <v>0</v>
      </c>
      <c r="H21" s="37">
        <v>0</v>
      </c>
      <c r="I21" s="37"/>
      <c r="J21" s="37"/>
      <c r="K21" s="37"/>
      <c r="L21" s="37"/>
      <c r="M21" s="37"/>
      <c r="N21" s="37">
        <v>0</v>
      </c>
      <c r="O21" s="14"/>
      <c r="P21" s="14"/>
      <c r="Q21" s="14"/>
      <c r="R21" s="14"/>
      <c r="S21" s="14"/>
      <c r="T21" s="14"/>
    </row>
    <row r="22" spans="1:20" ht="15">
      <c r="A22" s="2" t="s">
        <v>15</v>
      </c>
      <c r="B22" s="38">
        <v>0</v>
      </c>
      <c r="C22" s="37">
        <v>0</v>
      </c>
      <c r="D22" s="37">
        <v>0</v>
      </c>
      <c r="E22" s="37">
        <v>0</v>
      </c>
      <c r="F22" s="37">
        <v>0</v>
      </c>
      <c r="G22" s="37">
        <v>0</v>
      </c>
      <c r="H22" s="37">
        <v>0</v>
      </c>
      <c r="I22" s="37"/>
      <c r="J22" s="37"/>
      <c r="K22" s="37"/>
      <c r="L22" s="37"/>
      <c r="M22" s="37"/>
      <c r="N22" s="37">
        <v>0</v>
      </c>
      <c r="O22" s="14"/>
      <c r="P22" s="14"/>
      <c r="Q22" s="14"/>
      <c r="R22" s="14"/>
      <c r="S22" s="14"/>
      <c r="T22" s="14"/>
    </row>
    <row r="23" spans="1:20" ht="15">
      <c r="A23" s="2" t="s">
        <v>7</v>
      </c>
      <c r="B23" s="38">
        <f>SUM(B17:B22)</f>
        <v>175740</v>
      </c>
      <c r="C23" s="38">
        <f>SUM(C17:C22)</f>
        <v>3806</v>
      </c>
      <c r="D23" s="37">
        <v>0</v>
      </c>
      <c r="E23" s="37">
        <v>0</v>
      </c>
      <c r="F23" s="37">
        <v>0</v>
      </c>
      <c r="G23" s="38">
        <f>SUM(G17:G22)</f>
        <v>205480</v>
      </c>
      <c r="H23" s="37">
        <v>0</v>
      </c>
      <c r="I23" s="37"/>
      <c r="J23" s="37"/>
      <c r="K23" s="37"/>
      <c r="L23" s="37"/>
      <c r="M23" s="37"/>
      <c r="N23" s="38">
        <f>SUM(N17:N22)</f>
        <v>209286</v>
      </c>
      <c r="O23" s="14"/>
      <c r="P23" s="14"/>
      <c r="Q23" s="14"/>
      <c r="R23" s="14"/>
      <c r="S23" s="14"/>
      <c r="T23" s="14"/>
    </row>
    <row r="24" spans="1:20" ht="15">
      <c r="O24" s="14"/>
      <c r="P24" s="14"/>
      <c r="Q24" s="14"/>
      <c r="R24" s="14"/>
      <c r="S24" s="14"/>
      <c r="T24" s="14"/>
    </row>
    <row r="25" spans="1:20" ht="15">
      <c r="O25" s="14"/>
      <c r="P25" s="14"/>
      <c r="Q25" s="14"/>
      <c r="R25" s="14"/>
      <c r="S25" s="14"/>
      <c r="T25" s="14"/>
    </row>
    <row r="26" spans="1:20" ht="15">
      <c r="O26" s="14"/>
      <c r="P26" s="14"/>
      <c r="Q26" s="14"/>
      <c r="R26" s="14"/>
      <c r="S26" s="14"/>
      <c r="T26" s="14"/>
    </row>
    <row r="27" spans="1:20" ht="18">
      <c r="A27" s="1" t="s">
        <v>16</v>
      </c>
      <c r="B27" s="1"/>
      <c r="C27" s="1"/>
      <c r="D27" s="1"/>
      <c r="E27" s="1"/>
      <c r="F27" s="1"/>
      <c r="G27" s="1"/>
      <c r="O27" s="14"/>
      <c r="P27" s="14"/>
      <c r="Q27" s="14"/>
      <c r="R27" s="14"/>
      <c r="S27" s="14"/>
      <c r="T27" s="14"/>
    </row>
    <row r="28" spans="1:20" ht="15">
      <c r="O28" s="14"/>
      <c r="P28" s="14"/>
      <c r="Q28" s="14"/>
      <c r="R28" s="14" t="s">
        <v>63</v>
      </c>
      <c r="S28" s="9">
        <f>N42/1000</f>
        <v>997.7844399999999</v>
      </c>
      <c r="T28" s="14"/>
    </row>
    <row r="29" spans="1:20" ht="15">
      <c r="B29" t="s">
        <v>60</v>
      </c>
      <c r="C29" s="8" t="s">
        <v>43</v>
      </c>
      <c r="D29" s="8" t="s">
        <v>44</v>
      </c>
      <c r="E29" s="8" t="s">
        <v>40</v>
      </c>
      <c r="F29" t="s">
        <v>53</v>
      </c>
      <c r="G29" s="8" t="s">
        <v>46</v>
      </c>
      <c r="H29" s="8" t="s">
        <v>47</v>
      </c>
      <c r="I29" s="8" t="s">
        <v>54</v>
      </c>
      <c r="J29" s="8" t="s">
        <v>49</v>
      </c>
      <c r="K29" s="8" t="s">
        <v>50</v>
      </c>
      <c r="L29" s="8" t="s">
        <v>51</v>
      </c>
      <c r="M29" s="8" t="s">
        <v>52</v>
      </c>
      <c r="N29" t="s">
        <v>57</v>
      </c>
      <c r="O29" s="14"/>
      <c r="P29" s="14"/>
      <c r="Q29" s="14"/>
      <c r="R29" s="14"/>
      <c r="S29" s="14"/>
      <c r="T29" s="14"/>
    </row>
    <row r="30" spans="1:20" ht="15">
      <c r="O30" s="14"/>
      <c r="P30" s="14"/>
      <c r="Q30" s="14"/>
      <c r="R30" s="14"/>
      <c r="S30" s="14" t="s">
        <v>64</v>
      </c>
      <c r="T30" s="14" t="s">
        <v>65</v>
      </c>
    </row>
    <row r="31" spans="1:20" ht="15">
      <c r="A31" s="2" t="s">
        <v>19</v>
      </c>
      <c r="B31" s="37">
        <v>0</v>
      </c>
      <c r="C31" s="37">
        <v>10824</v>
      </c>
      <c r="D31" s="37">
        <v>0</v>
      </c>
      <c r="E31" s="37">
        <v>0</v>
      </c>
      <c r="F31" s="37">
        <v>1024</v>
      </c>
      <c r="G31" s="37">
        <v>0</v>
      </c>
      <c r="H31" s="37">
        <v>0</v>
      </c>
      <c r="I31" s="37"/>
      <c r="J31" s="37"/>
      <c r="K31" s="37"/>
      <c r="M31" s="37">
        <v>15357</v>
      </c>
      <c r="N31" s="37">
        <f>SUM(B31:M31)</f>
        <v>27205</v>
      </c>
      <c r="O31" s="10">
        <f>N31/N$39</f>
        <v>2.8684216353113721E-2</v>
      </c>
      <c r="P31" s="15" t="s">
        <v>66</v>
      </c>
      <c r="Q31" s="14"/>
      <c r="R31" s="14" t="s">
        <v>52</v>
      </c>
      <c r="S31" s="11">
        <f>M42/1000</f>
        <v>301.28444000000002</v>
      </c>
      <c r="T31" s="12">
        <f>M43</f>
        <v>0.30195343595456353</v>
      </c>
    </row>
    <row r="32" spans="1:20" ht="15">
      <c r="A32" s="2" t="s">
        <v>20</v>
      </c>
      <c r="B32" s="38">
        <v>22053</v>
      </c>
      <c r="C32" s="37">
        <v>17966</v>
      </c>
      <c r="D32" s="37">
        <v>0</v>
      </c>
      <c r="E32" s="37">
        <v>2050</v>
      </c>
      <c r="F32" s="37">
        <v>764</v>
      </c>
      <c r="G32" s="37">
        <v>167241</v>
      </c>
      <c r="H32" s="37">
        <v>0</v>
      </c>
      <c r="I32" s="37"/>
      <c r="J32" s="37"/>
      <c r="K32" s="37"/>
      <c r="M32" s="37">
        <v>82433</v>
      </c>
      <c r="N32" s="37">
        <f>SUM(B32:M32)</f>
        <v>292507</v>
      </c>
      <c r="O32" s="10">
        <f t="shared" ref="O32:O34" si="0">N32/N$39</f>
        <v>0.30841147115604617</v>
      </c>
      <c r="P32" s="15" t="s">
        <v>67</v>
      </c>
      <c r="Q32" s="14"/>
      <c r="R32" s="14" t="s">
        <v>46</v>
      </c>
      <c r="S32" s="11">
        <f>G42/1000</f>
        <v>430.39400000000001</v>
      </c>
      <c r="T32" s="13">
        <f>G43</f>
        <v>0.43134968109945676</v>
      </c>
    </row>
    <row r="33" spans="1:20" ht="15">
      <c r="A33" s="2" t="s">
        <v>21</v>
      </c>
      <c r="B33" s="38">
        <v>19395</v>
      </c>
      <c r="C33" s="37">
        <v>3891</v>
      </c>
      <c r="D33" s="37">
        <v>0</v>
      </c>
      <c r="E33" s="37">
        <v>0</v>
      </c>
      <c r="F33" s="37">
        <v>0</v>
      </c>
      <c r="G33" s="37">
        <v>0</v>
      </c>
      <c r="H33" s="37">
        <v>0</v>
      </c>
      <c r="I33" s="37"/>
      <c r="J33" s="37"/>
      <c r="K33" s="37"/>
      <c r="M33" s="37">
        <v>27006</v>
      </c>
      <c r="N33" s="37">
        <f t="shared" ref="N33:N38" si="1">SUM(B33:M33)</f>
        <v>50292</v>
      </c>
      <c r="O33" s="10">
        <f t="shared" si="0"/>
        <v>5.3026524860532817E-2</v>
      </c>
      <c r="P33" s="15" t="s">
        <v>68</v>
      </c>
      <c r="Q33" s="14"/>
      <c r="R33" s="14" t="s">
        <v>49</v>
      </c>
      <c r="S33" s="11">
        <f>J42/1000</f>
        <v>0</v>
      </c>
      <c r="T33" s="12">
        <f>J43</f>
        <v>0</v>
      </c>
    </row>
    <row r="34" spans="1:20" ht="15">
      <c r="A34" s="2" t="s">
        <v>22</v>
      </c>
      <c r="B34" s="37">
        <v>0</v>
      </c>
      <c r="C34" s="37">
        <v>200440</v>
      </c>
      <c r="D34" s="37">
        <v>0</v>
      </c>
      <c r="E34" s="37">
        <v>0</v>
      </c>
      <c r="F34" s="37">
        <v>18389</v>
      </c>
      <c r="G34" s="37">
        <v>0</v>
      </c>
      <c r="H34" s="37">
        <v>0</v>
      </c>
      <c r="I34" s="37"/>
      <c r="J34" s="37"/>
      <c r="K34" s="37"/>
      <c r="M34" s="37">
        <v>1025</v>
      </c>
      <c r="N34" s="37">
        <f t="shared" si="1"/>
        <v>219854</v>
      </c>
      <c r="O34" s="10">
        <f t="shared" si="0"/>
        <v>0.23180811255642214</v>
      </c>
      <c r="P34" s="15" t="s">
        <v>69</v>
      </c>
      <c r="Q34" s="14"/>
      <c r="R34" s="14" t="s">
        <v>53</v>
      </c>
      <c r="S34" s="11">
        <f>F42/1000</f>
        <v>20.177</v>
      </c>
      <c r="T34" s="12">
        <f>F43</f>
        <v>2.0221802617006134E-2</v>
      </c>
    </row>
    <row r="35" spans="1:20" ht="15">
      <c r="A35" s="2" t="s">
        <v>23</v>
      </c>
      <c r="B35" s="38">
        <v>26391</v>
      </c>
      <c r="C35" s="37">
        <v>2663</v>
      </c>
      <c r="D35" s="37">
        <v>0</v>
      </c>
      <c r="E35" s="37">
        <v>0</v>
      </c>
      <c r="F35" s="37">
        <v>0</v>
      </c>
      <c r="G35" s="37">
        <v>0</v>
      </c>
      <c r="H35" s="37">
        <v>0</v>
      </c>
      <c r="I35" s="37"/>
      <c r="J35" s="37"/>
      <c r="K35" s="37"/>
      <c r="M35" s="37">
        <v>61923</v>
      </c>
      <c r="N35" s="37">
        <f t="shared" si="1"/>
        <v>90977</v>
      </c>
      <c r="O35" s="10">
        <f>N35/N$39</f>
        <v>9.592368870271005E-2</v>
      </c>
      <c r="P35" s="15" t="s">
        <v>70</v>
      </c>
      <c r="Q35" s="15"/>
      <c r="R35" s="14" t="s">
        <v>40</v>
      </c>
      <c r="S35" s="9">
        <f>E42/1000</f>
        <v>2.0499999999999998</v>
      </c>
      <c r="T35" s="12">
        <f>E43</f>
        <v>2.0545519831918807E-3</v>
      </c>
    </row>
    <row r="36" spans="1:20" ht="15">
      <c r="A36" s="2" t="s">
        <v>24</v>
      </c>
      <c r="B36" s="37">
        <v>0</v>
      </c>
      <c r="C36" s="37">
        <v>1866</v>
      </c>
      <c r="D36" s="37">
        <v>0</v>
      </c>
      <c r="E36" s="37">
        <v>0</v>
      </c>
      <c r="F36" s="37">
        <v>0</v>
      </c>
      <c r="G36" s="37">
        <v>57673</v>
      </c>
      <c r="H36" s="37">
        <v>0</v>
      </c>
      <c r="I36" s="37"/>
      <c r="J36" s="37"/>
      <c r="K36" s="37"/>
      <c r="M36" s="37">
        <v>94511</v>
      </c>
      <c r="N36" s="37">
        <f t="shared" si="1"/>
        <v>154050</v>
      </c>
      <c r="O36" s="15"/>
      <c r="P36" s="15"/>
      <c r="Q36" s="14"/>
      <c r="R36" s="14" t="s">
        <v>71</v>
      </c>
      <c r="S36" s="11">
        <f>C42/1000</f>
        <v>243.87899999999999</v>
      </c>
      <c r="T36" s="13">
        <f>C43</f>
        <v>0.24442052834578179</v>
      </c>
    </row>
    <row r="37" spans="1:20" ht="15">
      <c r="A37" s="2" t="s">
        <v>25</v>
      </c>
      <c r="B37" s="38">
        <v>89360</v>
      </c>
      <c r="C37" s="37">
        <v>2423</v>
      </c>
      <c r="D37" s="37">
        <v>0</v>
      </c>
      <c r="E37" s="37">
        <v>0</v>
      </c>
      <c r="F37" s="37">
        <v>0</v>
      </c>
      <c r="G37" s="37">
        <v>0</v>
      </c>
      <c r="H37" s="37">
        <v>0</v>
      </c>
      <c r="I37" s="37"/>
      <c r="J37" s="37"/>
      <c r="K37" s="37"/>
      <c r="M37" s="37">
        <v>21650</v>
      </c>
      <c r="N37" s="37">
        <f t="shared" si="1"/>
        <v>113433</v>
      </c>
      <c r="O37" s="15"/>
      <c r="P37" s="15"/>
      <c r="Q37" s="14"/>
      <c r="R37" s="14" t="s">
        <v>72</v>
      </c>
      <c r="S37" s="11">
        <f>I42/1000</f>
        <v>0</v>
      </c>
      <c r="T37" s="12">
        <f>I43</f>
        <v>0</v>
      </c>
    </row>
    <row r="38" spans="1:20" ht="15">
      <c r="A38" s="2" t="s">
        <v>26</v>
      </c>
      <c r="B38" s="37">
        <v>0</v>
      </c>
      <c r="C38" s="37">
        <v>0</v>
      </c>
      <c r="D38" s="37">
        <v>0</v>
      </c>
      <c r="E38" s="37">
        <v>0</v>
      </c>
      <c r="F38" s="37">
        <v>0</v>
      </c>
      <c r="G38" s="37">
        <v>0</v>
      </c>
      <c r="H38" s="37">
        <v>0</v>
      </c>
      <c r="I38" s="37"/>
      <c r="J38" s="37"/>
      <c r="K38" s="37"/>
      <c r="M38" s="37">
        <v>113</v>
      </c>
      <c r="N38" s="37">
        <f t="shared" si="1"/>
        <v>113</v>
      </c>
      <c r="O38" s="15">
        <f>SUM(O31:O35)</f>
        <v>0.71785401362882495</v>
      </c>
      <c r="P38" s="15"/>
      <c r="Q38" s="14"/>
      <c r="R38" s="14" t="s">
        <v>47</v>
      </c>
      <c r="S38" s="11">
        <f>H42/1000</f>
        <v>0</v>
      </c>
      <c r="T38" s="12">
        <f>H43</f>
        <v>0</v>
      </c>
    </row>
    <row r="39" spans="1:20" ht="15">
      <c r="A39" s="2" t="s">
        <v>7</v>
      </c>
      <c r="B39" s="41">
        <f>SUM(B31:B38)</f>
        <v>157199</v>
      </c>
      <c r="C39" s="41">
        <f t="shared" ref="C39:N39" si="2">SUM(C31:C38)</f>
        <v>240073</v>
      </c>
      <c r="D39" s="41">
        <f t="shared" si="2"/>
        <v>0</v>
      </c>
      <c r="E39" s="41">
        <f t="shared" si="2"/>
        <v>2050</v>
      </c>
      <c r="F39" s="41">
        <f t="shared" si="2"/>
        <v>20177</v>
      </c>
      <c r="G39" s="41">
        <f t="shared" si="2"/>
        <v>224914</v>
      </c>
      <c r="H39" s="41">
        <f t="shared" si="2"/>
        <v>0</v>
      </c>
      <c r="I39" s="41">
        <f t="shared" si="2"/>
        <v>0</v>
      </c>
      <c r="J39" s="41">
        <f t="shared" si="2"/>
        <v>0</v>
      </c>
      <c r="K39" s="41">
        <f t="shared" si="2"/>
        <v>0</v>
      </c>
      <c r="L39" s="41">
        <f t="shared" si="2"/>
        <v>0</v>
      </c>
      <c r="M39" s="41">
        <f t="shared" si="2"/>
        <v>304018</v>
      </c>
      <c r="N39" s="41">
        <f t="shared" si="2"/>
        <v>948431</v>
      </c>
      <c r="O39" s="14"/>
      <c r="P39" s="14"/>
      <c r="Q39" s="14"/>
      <c r="R39" s="14"/>
      <c r="S39" s="11">
        <f>SUM(S31:S38)</f>
        <v>997.78444000000002</v>
      </c>
      <c r="T39" s="12">
        <f>SUM(T31:T38)</f>
        <v>1.0000000000000002</v>
      </c>
    </row>
    <row r="41" spans="1:20" ht="15">
      <c r="A41" s="16" t="s">
        <v>73</v>
      </c>
      <c r="B41" s="17">
        <f>B38+B37+B36</f>
        <v>89360</v>
      </c>
      <c r="C41" s="17">
        <f t="shared" ref="C41:N41" si="3">C38+C37+C36</f>
        <v>4289</v>
      </c>
      <c r="D41" s="17">
        <f t="shared" si="3"/>
        <v>0</v>
      </c>
      <c r="E41" s="17">
        <f t="shared" si="3"/>
        <v>0</v>
      </c>
      <c r="F41" s="17">
        <f t="shared" si="3"/>
        <v>0</v>
      </c>
      <c r="G41" s="17">
        <f t="shared" si="3"/>
        <v>57673</v>
      </c>
      <c r="H41" s="17">
        <f t="shared" si="3"/>
        <v>0</v>
      </c>
      <c r="I41" s="17">
        <f t="shared" si="3"/>
        <v>0</v>
      </c>
      <c r="J41" s="17">
        <f t="shared" si="3"/>
        <v>0</v>
      </c>
      <c r="K41" s="17">
        <f t="shared" si="3"/>
        <v>0</v>
      </c>
      <c r="L41" s="17">
        <f t="shared" si="3"/>
        <v>0</v>
      </c>
      <c r="M41" s="17">
        <f t="shared" si="3"/>
        <v>116274</v>
      </c>
      <c r="N41" s="17">
        <f t="shared" si="3"/>
        <v>267596</v>
      </c>
      <c r="O41" s="10">
        <f>N41/N$39</f>
        <v>0.28214598637117511</v>
      </c>
      <c r="P41" s="10" t="s">
        <v>74</v>
      </c>
      <c r="Q41"/>
      <c r="R41"/>
      <c r="S41"/>
      <c r="T41"/>
    </row>
    <row r="42" spans="1:20" ht="15">
      <c r="A42" s="18" t="s">
        <v>75</v>
      </c>
      <c r="B42" s="17"/>
      <c r="C42" s="19">
        <f>C39+C23</f>
        <v>243879</v>
      </c>
      <c r="D42" s="19">
        <f t="shared" ref="D42:L42" si="4">D39+D23</f>
        <v>0</v>
      </c>
      <c r="E42" s="19">
        <f t="shared" si="4"/>
        <v>2050</v>
      </c>
      <c r="F42" s="19">
        <f t="shared" si="4"/>
        <v>20177</v>
      </c>
      <c r="G42" s="19">
        <f t="shared" si="4"/>
        <v>430394</v>
      </c>
      <c r="H42" s="19">
        <f t="shared" si="4"/>
        <v>0</v>
      </c>
      <c r="I42" s="19">
        <f t="shared" si="4"/>
        <v>0</v>
      </c>
      <c r="J42" s="19">
        <f t="shared" si="4"/>
        <v>0</v>
      </c>
      <c r="K42" s="19">
        <f t="shared" si="4"/>
        <v>0</v>
      </c>
      <c r="L42" s="19">
        <f t="shared" si="4"/>
        <v>0</v>
      </c>
      <c r="M42" s="19">
        <f>M39+M23-B6+M45</f>
        <v>301284.44</v>
      </c>
      <c r="N42" s="20">
        <f>SUM(C42:M42)</f>
        <v>997784.44</v>
      </c>
      <c r="O42"/>
      <c r="P42"/>
      <c r="Q42"/>
      <c r="R42"/>
      <c r="S42" t="s">
        <v>64</v>
      </c>
      <c r="T42" t="s">
        <v>65</v>
      </c>
    </row>
    <row r="43" spans="1:20" ht="15">
      <c r="A43" s="18" t="s">
        <v>76</v>
      </c>
      <c r="B43" s="17"/>
      <c r="C43" s="10">
        <f t="shared" ref="C43:M43" si="5">C42/$N42</f>
        <v>0.24442052834578179</v>
      </c>
      <c r="D43" s="10">
        <f t="shared" si="5"/>
        <v>0</v>
      </c>
      <c r="E43" s="10">
        <f t="shared" si="5"/>
        <v>2.0545519831918807E-3</v>
      </c>
      <c r="F43" s="10">
        <f t="shared" si="5"/>
        <v>2.0221802617006134E-2</v>
      </c>
      <c r="G43" s="10">
        <f t="shared" si="5"/>
        <v>0.43134968109945676</v>
      </c>
      <c r="H43" s="10">
        <f t="shared" si="5"/>
        <v>0</v>
      </c>
      <c r="I43" s="10">
        <f t="shared" si="5"/>
        <v>0</v>
      </c>
      <c r="J43" s="10">
        <f t="shared" si="5"/>
        <v>0</v>
      </c>
      <c r="K43" s="10">
        <f t="shared" si="5"/>
        <v>0</v>
      </c>
      <c r="L43" s="10">
        <f t="shared" si="5"/>
        <v>0</v>
      </c>
      <c r="M43" s="10">
        <f t="shared" si="5"/>
        <v>0.30195343595456353</v>
      </c>
      <c r="N43" s="10">
        <f>SUM(C43:M43)</f>
        <v>1</v>
      </c>
      <c r="O43"/>
      <c r="P43"/>
      <c r="Q43"/>
      <c r="R43" t="s">
        <v>27</v>
      </c>
      <c r="S43" s="21">
        <f>N45/1000</f>
        <v>42.862439999999999</v>
      </c>
      <c r="T43"/>
    </row>
    <row r="44" spans="1:20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/>
      <c r="P44"/>
      <c r="Q44"/>
      <c r="R44" t="s">
        <v>77</v>
      </c>
      <c r="S44" s="22">
        <f>N41/1000</f>
        <v>267.596</v>
      </c>
      <c r="T44" s="12">
        <f>O41</f>
        <v>0.28214598637117511</v>
      </c>
    </row>
    <row r="45" spans="1:20" ht="15">
      <c r="A45" s="8" t="s">
        <v>78</v>
      </c>
      <c r="B45" s="8">
        <f>B23-B39</f>
        <v>18541</v>
      </c>
      <c r="C45" s="8"/>
      <c r="D45" s="8"/>
      <c r="E45" s="8"/>
      <c r="F45" s="8"/>
      <c r="G45" s="8"/>
      <c r="H45" s="8"/>
      <c r="I45" s="8"/>
      <c r="J45" s="8"/>
      <c r="K45" s="8"/>
      <c r="L45" s="8"/>
      <c r="M45" s="23">
        <f>M39*0.08</f>
        <v>24321.439999999999</v>
      </c>
      <c r="N45" s="20">
        <f>B45+M45</f>
        <v>42862.44</v>
      </c>
      <c r="O45"/>
      <c r="P45"/>
      <c r="Q45"/>
      <c r="R45" t="s">
        <v>79</v>
      </c>
      <c r="S45" s="22">
        <f>N35/1000</f>
        <v>90.977000000000004</v>
      </c>
      <c r="T45" s="12">
        <f>O35</f>
        <v>9.592368870271005E-2</v>
      </c>
    </row>
    <row r="46" spans="1:20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41"/>
      <c r="N46" s="8"/>
      <c r="O46"/>
      <c r="P46"/>
      <c r="Q46"/>
      <c r="R46" t="s">
        <v>80</v>
      </c>
      <c r="S46" s="22">
        <f>N33/1000</f>
        <v>50.292000000000002</v>
      </c>
      <c r="T46" s="12">
        <f>O33</f>
        <v>5.3026524860532817E-2</v>
      </c>
    </row>
    <row r="47" spans="1:20">
      <c r="A47" s="8"/>
      <c r="B47" s="8"/>
      <c r="C47" s="24"/>
      <c r="D47" s="8"/>
      <c r="E47" s="8"/>
      <c r="F47" s="8"/>
      <c r="G47" s="8"/>
      <c r="H47" s="8"/>
      <c r="I47" s="8"/>
      <c r="J47" s="8"/>
      <c r="K47" s="8"/>
      <c r="L47" s="8"/>
      <c r="M47" s="32"/>
      <c r="N47" s="8"/>
      <c r="O47"/>
      <c r="P47"/>
      <c r="Q47"/>
      <c r="R47" t="s">
        <v>66</v>
      </c>
      <c r="S47" s="22">
        <f>N31/1000</f>
        <v>27.204999999999998</v>
      </c>
      <c r="T47" s="12">
        <f>O31</f>
        <v>2.8684216353113721E-2</v>
      </c>
    </row>
    <row r="48" spans="1:20">
      <c r="A48" s="8"/>
      <c r="B48" s="8"/>
      <c r="C48" s="24"/>
      <c r="D48" s="8"/>
      <c r="E48" s="8"/>
      <c r="F48" s="8"/>
      <c r="G48" s="8"/>
      <c r="H48" s="8"/>
      <c r="I48" s="8"/>
      <c r="J48" s="24"/>
      <c r="K48" s="8"/>
      <c r="L48" s="8"/>
      <c r="M48" s="41"/>
      <c r="N48" s="8"/>
      <c r="O48"/>
      <c r="P48"/>
      <c r="Q48"/>
      <c r="R48" t="s">
        <v>81</v>
      </c>
      <c r="S48" s="22">
        <f>N32/1000</f>
        <v>292.50700000000001</v>
      </c>
      <c r="T48" s="13">
        <f>O32</f>
        <v>0.30841147115604617</v>
      </c>
    </row>
    <row r="49" spans="1:20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28"/>
      <c r="N49" s="8"/>
      <c r="O49"/>
      <c r="P49"/>
      <c r="Q49"/>
      <c r="R49" t="s">
        <v>82</v>
      </c>
      <c r="S49" s="22">
        <f>N34/1000</f>
        <v>219.85400000000001</v>
      </c>
      <c r="T49" s="13">
        <f>O34</f>
        <v>0.23180811255642214</v>
      </c>
    </row>
    <row r="50" spans="1:20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/>
      <c r="P50"/>
      <c r="Q50"/>
      <c r="R50" t="s">
        <v>83</v>
      </c>
      <c r="S50" s="22">
        <f>SUM(S44:S49)</f>
        <v>948.43100000000004</v>
      </c>
      <c r="T50" s="12">
        <f>SUM(T44:T49)</f>
        <v>1</v>
      </c>
    </row>
    <row r="51" spans="1:20">
      <c r="A51"/>
      <c r="B51"/>
      <c r="C51" s="8"/>
      <c r="D51" s="8"/>
      <c r="E51" s="8"/>
      <c r="F51" s="8"/>
      <c r="G51" s="8"/>
      <c r="H51" s="8"/>
      <c r="I51" s="8"/>
      <c r="J51" s="8"/>
      <c r="K51" s="8"/>
      <c r="L51" s="8"/>
      <c r="M51"/>
      <c r="N51"/>
      <c r="O51"/>
      <c r="P51"/>
      <c r="Q51"/>
      <c r="R51"/>
      <c r="S51"/>
      <c r="T51"/>
    </row>
    <row r="52" spans="1:20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</row>
    <row r="53" spans="1:20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 s="5"/>
      <c r="T53" s="25"/>
    </row>
    <row r="54" spans="1:20" ht="15">
      <c r="A54"/>
      <c r="B54"/>
      <c r="C54" s="26"/>
      <c r="D54" s="26"/>
      <c r="E54" s="26"/>
      <c r="F54" s="26"/>
      <c r="G54" s="26"/>
      <c r="H54" s="26"/>
      <c r="I54" s="26"/>
      <c r="J54" s="26"/>
      <c r="K54" s="26"/>
      <c r="L54" s="8"/>
      <c r="M54" s="27"/>
      <c r="N54"/>
      <c r="O54" s="8"/>
      <c r="P54" s="12"/>
      <c r="Q54"/>
      <c r="R54"/>
      <c r="S54" s="8"/>
      <c r="T54" s="28"/>
    </row>
    <row r="55" spans="1:20" ht="15">
      <c r="A55"/>
      <c r="B55"/>
      <c r="C55" s="26"/>
      <c r="D55" s="26"/>
      <c r="E55" s="26"/>
      <c r="F55" s="26"/>
      <c r="G55" s="26"/>
      <c r="H55" s="26"/>
      <c r="I55" s="26"/>
      <c r="J55" s="26"/>
      <c r="K55" s="26"/>
      <c r="L55" s="8"/>
      <c r="M55" s="27"/>
      <c r="N55"/>
      <c r="O55" s="8"/>
      <c r="P55" s="12"/>
      <c r="Q55"/>
      <c r="R55"/>
      <c r="S55" s="8"/>
      <c r="T55" s="28"/>
    </row>
    <row r="56" spans="1:20" ht="15">
      <c r="A56"/>
      <c r="B56"/>
      <c r="C56" s="26"/>
      <c r="D56" s="26"/>
      <c r="E56" s="26"/>
      <c r="F56" s="26"/>
      <c r="G56" s="26"/>
      <c r="H56" s="26"/>
      <c r="I56" s="26"/>
      <c r="J56" s="26"/>
      <c r="K56" s="26"/>
      <c r="L56" s="8"/>
      <c r="M56" s="27"/>
      <c r="N56"/>
      <c r="O56" s="8"/>
      <c r="P56" s="12"/>
      <c r="Q56"/>
      <c r="R56"/>
      <c r="S56" s="8"/>
      <c r="T56" s="28"/>
    </row>
    <row r="57" spans="1:20" ht="15">
      <c r="A57"/>
      <c r="B57"/>
      <c r="C57" s="26"/>
      <c r="D57" s="26"/>
      <c r="E57" s="26"/>
      <c r="F57" s="26"/>
      <c r="G57" s="26"/>
      <c r="H57" s="26"/>
      <c r="I57" s="26"/>
      <c r="J57" s="26"/>
      <c r="K57" s="26"/>
      <c r="L57" s="8"/>
      <c r="M57" s="27"/>
      <c r="N57"/>
      <c r="O57" s="8"/>
      <c r="P57" s="12"/>
      <c r="Q57"/>
      <c r="R57"/>
      <c r="S57" s="8"/>
      <c r="T57" s="28"/>
    </row>
    <row r="58" spans="1:20" ht="15">
      <c r="A58"/>
      <c r="B58"/>
      <c r="C58" s="26"/>
      <c r="D58" s="26"/>
      <c r="E58" s="26"/>
      <c r="F58" s="26"/>
      <c r="G58" s="26"/>
      <c r="H58" s="26"/>
      <c r="I58" s="26"/>
      <c r="J58" s="26"/>
      <c r="K58" s="26"/>
      <c r="L58" s="8"/>
      <c r="M58" s="27"/>
      <c r="N58"/>
      <c r="O58" s="8"/>
      <c r="P58" s="12"/>
      <c r="Q58"/>
      <c r="R58"/>
      <c r="S58" s="8"/>
      <c r="T58" s="28"/>
    </row>
    <row r="59" spans="1:20" ht="15">
      <c r="A59"/>
      <c r="B59"/>
      <c r="C59" s="26"/>
      <c r="D59" s="26"/>
      <c r="E59" s="26"/>
      <c r="F59" s="26"/>
      <c r="G59" s="26"/>
      <c r="H59" s="26"/>
      <c r="I59" s="26"/>
      <c r="J59" s="26"/>
      <c r="K59" s="26"/>
      <c r="L59" s="8"/>
      <c r="M59" s="27"/>
      <c r="N59"/>
      <c r="O59" s="8"/>
      <c r="P59" s="12"/>
      <c r="Q59"/>
      <c r="R59"/>
      <c r="S59" s="8"/>
      <c r="T59" s="28"/>
    </row>
    <row r="60" spans="1:20" ht="15">
      <c r="A60" s="18"/>
      <c r="B60"/>
      <c r="C60" s="26"/>
      <c r="D60" s="26"/>
      <c r="E60" s="26"/>
      <c r="F60" s="26"/>
      <c r="G60" s="26"/>
      <c r="H60" s="26"/>
      <c r="I60" s="26"/>
      <c r="J60" s="26"/>
      <c r="K60" s="26"/>
      <c r="L60" s="8"/>
      <c r="M60" s="27"/>
      <c r="N60"/>
      <c r="O60" s="8"/>
      <c r="P60" s="12"/>
      <c r="Q60"/>
      <c r="R60"/>
      <c r="S60" s="8"/>
      <c r="T60" s="28"/>
    </row>
    <row r="61" spans="1:20" ht="15">
      <c r="A61"/>
      <c r="B61"/>
      <c r="C61"/>
      <c r="D61"/>
      <c r="E61"/>
      <c r="F61"/>
      <c r="G61"/>
      <c r="H61"/>
      <c r="I61"/>
      <c r="J61"/>
      <c r="K61"/>
      <c r="L61" s="8"/>
      <c r="M61" s="27"/>
      <c r="N61"/>
      <c r="O61" s="8"/>
      <c r="P61" s="12"/>
      <c r="Q61"/>
      <c r="R61"/>
      <c r="S61" s="29"/>
      <c r="T61" s="30"/>
    </row>
    <row r="62" spans="1:20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 s="8"/>
    </row>
    <row r="63" spans="1:20">
      <c r="A63"/>
      <c r="B63" s="5"/>
      <c r="C63" s="5"/>
      <c r="D63" s="5"/>
      <c r="E63" s="5"/>
      <c r="F63" s="5"/>
      <c r="G63" s="5"/>
      <c r="H63" s="5"/>
      <c r="I63" s="5"/>
      <c r="J63"/>
      <c r="K63"/>
      <c r="L63"/>
      <c r="M63"/>
      <c r="N63"/>
      <c r="O63"/>
      <c r="P63"/>
      <c r="Q63"/>
      <c r="R63"/>
      <c r="S63" s="5"/>
      <c r="T63" s="25"/>
    </row>
    <row r="64" spans="1:20" ht="15">
      <c r="A64"/>
      <c r="B64" s="8"/>
      <c r="C64" s="8"/>
      <c r="D64" s="8"/>
      <c r="E64" s="8"/>
      <c r="F64" s="8"/>
      <c r="G64" s="8"/>
      <c r="H64" s="8"/>
      <c r="I64" s="8"/>
      <c r="J64"/>
      <c r="K64"/>
      <c r="L64"/>
      <c r="M64"/>
      <c r="N64"/>
      <c r="O64" s="8"/>
      <c r="P64" s="27"/>
      <c r="Q64"/>
      <c r="R64"/>
      <c r="S64" s="8"/>
      <c r="T64" s="28"/>
    </row>
    <row r="65" spans="1:20" ht="15">
      <c r="A65"/>
      <c r="B65" s="8"/>
      <c r="C65" s="8"/>
      <c r="D65" s="8"/>
      <c r="E65" s="8"/>
      <c r="F65" s="8"/>
      <c r="G65" s="8"/>
      <c r="H65" s="8"/>
      <c r="I65" s="8"/>
      <c r="J65"/>
      <c r="K65"/>
      <c r="L65"/>
      <c r="M65"/>
      <c r="N65"/>
      <c r="O65" s="8"/>
      <c r="P65" s="27"/>
      <c r="Q65"/>
      <c r="R65"/>
      <c r="S65" s="8"/>
      <c r="T65" s="28"/>
    </row>
    <row r="66" spans="1:20" ht="15">
      <c r="A66"/>
      <c r="B66" s="8"/>
      <c r="C66" s="8"/>
      <c r="D66" s="8"/>
      <c r="E66" s="8"/>
      <c r="F66" s="8"/>
      <c r="G66" s="8"/>
      <c r="H66" s="8"/>
      <c r="I66" s="8"/>
      <c r="J66"/>
      <c r="K66"/>
      <c r="L66"/>
      <c r="M66"/>
      <c r="N66"/>
      <c r="O66" s="8"/>
      <c r="P66" s="27"/>
      <c r="Q66"/>
      <c r="R66"/>
      <c r="S66" s="8"/>
      <c r="T66" s="28"/>
    </row>
    <row r="67" spans="1:20" ht="15">
      <c r="A67"/>
      <c r="B67" s="8"/>
      <c r="C67" s="8"/>
      <c r="D67" s="8"/>
      <c r="E67" s="8"/>
      <c r="F67" s="8"/>
      <c r="G67" s="8"/>
      <c r="H67" s="8"/>
      <c r="I67" s="8"/>
      <c r="J67"/>
      <c r="K67"/>
      <c r="L67"/>
      <c r="M67"/>
      <c r="N67"/>
      <c r="O67" s="8"/>
      <c r="P67" s="27"/>
      <c r="Q67"/>
      <c r="R67"/>
      <c r="S67" s="8"/>
      <c r="T67" s="28"/>
    </row>
    <row r="68" spans="1:20" ht="15">
      <c r="A68"/>
      <c r="B68" s="8"/>
      <c r="C68" s="8"/>
      <c r="D68" s="8"/>
      <c r="E68" s="8"/>
      <c r="F68" s="8"/>
      <c r="G68" s="8"/>
      <c r="H68" s="8"/>
      <c r="I68" s="8"/>
      <c r="J68"/>
      <c r="K68"/>
      <c r="L68"/>
      <c r="M68"/>
      <c r="N68"/>
      <c r="O68" s="8"/>
      <c r="P68" s="27"/>
      <c r="Q68"/>
      <c r="R68"/>
      <c r="S68" s="8"/>
      <c r="T68" s="28"/>
    </row>
    <row r="69" spans="1:20" ht="15">
      <c r="A69"/>
      <c r="B69" s="8"/>
      <c r="C69" s="8"/>
      <c r="D69" s="8"/>
      <c r="E69" s="8"/>
      <c r="F69" s="8"/>
      <c r="G69" s="8"/>
      <c r="H69" s="8"/>
      <c r="I69" s="8"/>
      <c r="J69"/>
      <c r="K69"/>
      <c r="L69"/>
      <c r="M69"/>
      <c r="N69"/>
      <c r="O69" s="8"/>
      <c r="P69" s="27"/>
      <c r="Q69"/>
      <c r="R69"/>
      <c r="S69" s="8"/>
      <c r="T69" s="28"/>
    </row>
    <row r="70" spans="1:20" ht="15">
      <c r="A70"/>
      <c r="B70" s="29"/>
      <c r="C70" s="29"/>
      <c r="D70" s="29"/>
      <c r="E70" s="29"/>
      <c r="F70" s="29"/>
      <c r="G70" s="29"/>
      <c r="H70" s="29"/>
      <c r="I70" s="29"/>
      <c r="J70"/>
      <c r="K70"/>
      <c r="L70"/>
      <c r="M70"/>
      <c r="N70"/>
      <c r="O70" s="29"/>
      <c r="P70" s="31"/>
      <c r="Q70"/>
      <c r="R70" s="32"/>
      <c r="S70" s="29"/>
      <c r="T70" s="31"/>
    </row>
  </sheetData>
  <pageMargins left="0.75" right="0.75" top="0.75" bottom="0.5" header="0.5" footer="0.75"/>
  <legacyDrawing r:id="rId1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C1CA0758BFDE94287CDD3892FBF9AD3" ma:contentTypeVersion="7" ma:contentTypeDescription="Create a new document." ma:contentTypeScope="" ma:versionID="c2ce48790bf187f7a77713e12fb0dad6">
  <xsd:schema xmlns:xsd="http://www.w3.org/2001/XMLSchema" xmlns:xs="http://www.w3.org/2001/XMLSchema" xmlns:p="http://schemas.microsoft.com/office/2006/metadata/properties" xmlns:ns1="http://schemas.microsoft.com/sharepoint/v3" xmlns:ns2="b5e531fa-67de-4c6f-b0e9-c95f80bf210e" targetNamespace="http://schemas.microsoft.com/office/2006/metadata/properties" ma:root="true" ma:fieldsID="314d68ffa0513777a79096a356dfdc54" ns1:_="" ns2:_="">
    <xsd:import namespace="http://schemas.microsoft.com/sharepoint/v3"/>
    <xsd:import namespace="b5e531fa-67de-4c6f-b0e9-c95f80bf210e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F_x00f6_rfattare" minOccurs="0"/>
                <xsd:element ref="ns2:Serienummer" minOccurs="0"/>
                <xsd:element ref="ns2:L_x00f6_pnummer" minOccurs="0"/>
                <xsd:element ref="ns2:Verksamhet" minOccurs="0"/>
                <xsd:element ref="ns2:_x00c5_rtal" minOccurs="0"/>
                <xsd:element ref="ns2:Beskrivning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e531fa-67de-4c6f-b0e9-c95f80bf210e" elementFormDefault="qualified">
    <xsd:import namespace="http://schemas.microsoft.com/office/2006/documentManagement/types"/>
    <xsd:import namespace="http://schemas.microsoft.com/office/infopath/2007/PartnerControls"/>
    <xsd:element name="F_x00f6_rfattare" ma:index="10" nillable="true" ma:displayName="Författare" ma:internalName="F_x00f6_rfattare">
      <xsd:simpleType>
        <xsd:restriction base="dms:Text"/>
      </xsd:simpleType>
    </xsd:element>
    <xsd:element name="Serienummer" ma:index="11" nillable="true" ma:displayName="Serienummer" ma:internalName="Serienummer">
      <xsd:simpleType>
        <xsd:restriction base="dms:Text"/>
      </xsd:simpleType>
    </xsd:element>
    <xsd:element name="L_x00f6_pnummer" ma:index="12" nillable="true" ma:displayName="Löpnummer" ma:internalName="L_x00f6_pnummer">
      <xsd:simpleType>
        <xsd:restriction base="dms:Text"/>
      </xsd:simpleType>
    </xsd:element>
    <xsd:element name="Verksamhet" ma:index="13" nillable="true" ma:displayName="Verksamhet" ma:internalName="Verksamhet">
      <xsd:simpleType>
        <xsd:restriction base="dms:Text"/>
      </xsd:simpleType>
    </xsd:element>
    <xsd:element name="_x00c5_rtal" ma:index="14" nillable="true" ma:displayName="Årtal" ma:internalName="_x00c5_rtal">
      <xsd:simpleType>
        <xsd:restriction base="dms:Text"/>
      </xsd:simpleType>
    </xsd:element>
    <xsd:element name="Beskrivning" ma:index="15" nillable="true" ma:displayName="Beskrivning" ma:internalName="Beskrivning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_x00f6_rfattare xmlns="b5e531fa-67de-4c6f-b0e9-c95f80bf210e" xsi:nil="true"/>
    <Beskrivning xmlns="b5e531fa-67de-4c6f-b0e9-c95f80bf210e" xsi:nil="true"/>
    <PublishingExpirationDate xmlns="http://schemas.microsoft.com/sharepoint/v3" xsi:nil="true"/>
    <PublishingStartDate xmlns="http://schemas.microsoft.com/sharepoint/v3" xsi:nil="true"/>
    <Serienummer xmlns="b5e531fa-67de-4c6f-b0e9-c95f80bf210e" xsi:nil="true"/>
    <L_x00f6_pnummer xmlns="b5e531fa-67de-4c6f-b0e9-c95f80bf210e" xsi:nil="true"/>
    <Verksamhet xmlns="b5e531fa-67de-4c6f-b0e9-c95f80bf210e" xsi:nil="true"/>
    <_x00c5_rtal xmlns="b5e531fa-67de-4c6f-b0e9-c95f80bf210e" xsi:nil="true"/>
  </documentManagement>
</p:properties>
</file>

<file path=customXml/itemProps1.xml><?xml version="1.0" encoding="utf-8"?>
<ds:datastoreItem xmlns:ds="http://schemas.openxmlformats.org/officeDocument/2006/customXml" ds:itemID="{8ED252A6-EF95-45A0-A6C8-5E8697FB863D}"/>
</file>

<file path=customXml/itemProps2.xml><?xml version="1.0" encoding="utf-8"?>
<ds:datastoreItem xmlns:ds="http://schemas.openxmlformats.org/officeDocument/2006/customXml" ds:itemID="{5BA40548-F75F-44BF-A35E-46E811250407}"/>
</file>

<file path=customXml/itemProps3.xml><?xml version="1.0" encoding="utf-8"?>
<ds:datastoreItem xmlns:ds="http://schemas.openxmlformats.org/officeDocument/2006/customXml" ds:itemID="{E9FD672E-4C55-4E34-8B8D-0C722447FDE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Jönköpings län</vt:lpstr>
      <vt:lpstr>Aneby13</vt:lpstr>
      <vt:lpstr>Eksjo13</vt:lpstr>
      <vt:lpstr>Gislaved13</vt:lpstr>
      <vt:lpstr>Gnosjo13</vt:lpstr>
      <vt:lpstr>Habo13</vt:lpstr>
      <vt:lpstr>Jonkoping13</vt:lpstr>
      <vt:lpstr>Mullsjo13</vt:lpstr>
      <vt:lpstr>Nassjo13</vt:lpstr>
      <vt:lpstr>Savsjo13</vt:lpstr>
      <vt:lpstr>Tranas13</vt:lpstr>
      <vt:lpstr>Vaggeryd13</vt:lpstr>
      <vt:lpstr>Vetlanda13</vt:lpstr>
      <vt:lpstr>Varnamo13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Kaj</dc:creator>
  <cp:lastModifiedBy>Kaj</cp:lastModifiedBy>
  <dcterms:created xsi:type="dcterms:W3CDTF">2013-11-08T11:51:02Z</dcterms:created>
  <dcterms:modified xsi:type="dcterms:W3CDTF">2016-03-31T21:54:32Z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0x010100FC1CA0758BFDE94287CDD3892FBF9AD3</vt:lpwstr>
  </property>
</Properties>
</file>