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4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6.xml" ContentType="application/vnd.openxmlformats-officedocument.spreadsheetml.comments+xml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Kaj/RushFiles/Energistatistik+LEKS+2017/Energibalanser till kund/"/>
    </mc:Choice>
  </mc:AlternateContent>
  <bookViews>
    <workbookView xWindow="30820" yWindow="-920" windowWidth="32360" windowHeight="19060" tabRatio="779"/>
  </bookViews>
  <sheets>
    <sheet name="Kronobergs län" sheetId="19" r:id="rId1"/>
    <sheet name="Uppvidinge" sheetId="11" r:id="rId2"/>
    <sheet name="Lessebo" sheetId="12" r:id="rId3"/>
    <sheet name="Tingsryd" sheetId="13" r:id="rId4"/>
    <sheet name="Alvesta" sheetId="14" r:id="rId5"/>
    <sheet name="Älmhult" sheetId="15" r:id="rId6"/>
    <sheet name="Markaryd" sheetId="16" r:id="rId7"/>
    <sheet name="Växjö" sheetId="17" r:id="rId8"/>
    <sheet name="Ljungby" sheetId="18" r:id="rId9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2" i="19" l="1"/>
  <c r="O33" i="19"/>
  <c r="O34" i="19"/>
  <c r="O35" i="19"/>
  <c r="O36" i="19"/>
  <c r="O37" i="19"/>
  <c r="O38" i="19"/>
  <c r="O31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B39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B23" i="19"/>
  <c r="O18" i="19"/>
  <c r="O17" i="19"/>
  <c r="O7" i="19"/>
  <c r="O6" i="19"/>
  <c r="O10" i="19"/>
  <c r="D10" i="19"/>
  <c r="E10" i="19"/>
  <c r="F10" i="19"/>
  <c r="G10" i="19"/>
  <c r="H10" i="19"/>
  <c r="I10" i="19"/>
  <c r="J10" i="19"/>
  <c r="K10" i="19"/>
  <c r="C10" i="19"/>
  <c r="B10" i="19"/>
  <c r="B10" i="17"/>
  <c r="B8" i="17"/>
  <c r="N31" i="19"/>
  <c r="N36" i="17"/>
  <c r="N32" i="17"/>
  <c r="N32" i="19"/>
  <c r="N33" i="19"/>
  <c r="N34" i="19"/>
  <c r="N35" i="19"/>
  <c r="N38" i="19"/>
  <c r="N37" i="19"/>
  <c r="N36" i="19"/>
  <c r="N41" i="19"/>
  <c r="O37" i="11"/>
  <c r="O37" i="14"/>
  <c r="O36" i="11"/>
  <c r="O36" i="14"/>
  <c r="O41" i="19"/>
  <c r="O32" i="12"/>
  <c r="B34" i="19"/>
  <c r="C34" i="19"/>
  <c r="D34" i="19"/>
  <c r="F34" i="19"/>
  <c r="G34" i="19"/>
  <c r="I34" i="19"/>
  <c r="J34" i="19"/>
  <c r="K34" i="19"/>
  <c r="L34" i="19"/>
  <c r="M34" i="19"/>
  <c r="B6" i="19"/>
  <c r="N45" i="19"/>
  <c r="N42" i="19"/>
  <c r="C39" i="14"/>
  <c r="C23" i="17"/>
  <c r="C23" i="18"/>
  <c r="C42" i="19"/>
  <c r="D42" i="19"/>
  <c r="E31" i="19"/>
  <c r="B32" i="11"/>
  <c r="E32" i="11"/>
  <c r="B32" i="16"/>
  <c r="E32" i="16"/>
  <c r="E32" i="19"/>
  <c r="E33" i="19"/>
  <c r="E35" i="19"/>
  <c r="E36" i="19"/>
  <c r="E37" i="19"/>
  <c r="E38" i="19"/>
  <c r="E42" i="19"/>
  <c r="F39" i="13"/>
  <c r="F39" i="15"/>
  <c r="F39" i="17"/>
  <c r="F42" i="19"/>
  <c r="G39" i="11"/>
  <c r="G36" i="12"/>
  <c r="G39" i="12"/>
  <c r="G32" i="13"/>
  <c r="G39" i="13"/>
  <c r="G32" i="14"/>
  <c r="G39" i="14"/>
  <c r="G39" i="15"/>
  <c r="G39" i="16"/>
  <c r="G39" i="17"/>
  <c r="G23" i="16"/>
  <c r="G23" i="17"/>
  <c r="G17" i="18"/>
  <c r="G23" i="18"/>
  <c r="G42" i="19"/>
  <c r="H31" i="19"/>
  <c r="H32" i="19"/>
  <c r="H33" i="19"/>
  <c r="H35" i="19"/>
  <c r="H36" i="19"/>
  <c r="H37" i="19"/>
  <c r="H38" i="19"/>
  <c r="H42" i="19"/>
  <c r="I42" i="19"/>
  <c r="J23" i="17"/>
  <c r="J23" i="18"/>
  <c r="J42" i="19"/>
  <c r="K23" i="18"/>
  <c r="K42" i="19"/>
  <c r="L23" i="18"/>
  <c r="L42" i="19"/>
  <c r="M42" i="19"/>
  <c r="O42" i="19"/>
  <c r="N43" i="19"/>
  <c r="U24" i="19"/>
  <c r="G43" i="19"/>
  <c r="U25" i="19"/>
  <c r="J43" i="19"/>
  <c r="U26" i="19"/>
  <c r="F43" i="19"/>
  <c r="U27" i="19"/>
  <c r="E43" i="19"/>
  <c r="U28" i="19"/>
  <c r="D43" i="19"/>
  <c r="U29" i="19"/>
  <c r="K43" i="19"/>
  <c r="U30" i="19"/>
  <c r="L43" i="19"/>
  <c r="U31" i="19"/>
  <c r="H43" i="19"/>
  <c r="U32" i="19"/>
  <c r="C43" i="19"/>
  <c r="U33" i="19"/>
  <c r="U34" i="19"/>
  <c r="T31" i="19"/>
  <c r="T24" i="19"/>
  <c r="T25" i="19"/>
  <c r="T26" i="19"/>
  <c r="T27" i="19"/>
  <c r="T28" i="19"/>
  <c r="T29" i="19"/>
  <c r="T30" i="19"/>
  <c r="T32" i="19"/>
  <c r="T33" i="19"/>
  <c r="T34" i="19"/>
  <c r="G32" i="17"/>
  <c r="O39" i="14"/>
  <c r="P35" i="13"/>
  <c r="U40" i="13"/>
  <c r="P33" i="13"/>
  <c r="U41" i="13"/>
  <c r="P31" i="13"/>
  <c r="U42" i="13"/>
  <c r="P32" i="13"/>
  <c r="U43" i="13"/>
  <c r="P34" i="13"/>
  <c r="U44" i="13"/>
  <c r="O41" i="13"/>
  <c r="P41" i="13"/>
  <c r="U39" i="13"/>
  <c r="U45" i="13"/>
  <c r="T40" i="13"/>
  <c r="T41" i="13"/>
  <c r="T42" i="13"/>
  <c r="T43" i="13"/>
  <c r="T44" i="13"/>
  <c r="T39" i="13"/>
  <c r="T45" i="13"/>
  <c r="P35" i="14"/>
  <c r="U40" i="14"/>
  <c r="P33" i="14"/>
  <c r="U41" i="14"/>
  <c r="P31" i="14"/>
  <c r="U42" i="14"/>
  <c r="P32" i="14"/>
  <c r="U43" i="14"/>
  <c r="P34" i="14"/>
  <c r="U44" i="14"/>
  <c r="O41" i="14"/>
  <c r="P41" i="14"/>
  <c r="U39" i="14"/>
  <c r="U45" i="14"/>
  <c r="T40" i="14"/>
  <c r="T41" i="14"/>
  <c r="T42" i="14"/>
  <c r="T43" i="14"/>
  <c r="T44" i="14"/>
  <c r="T39" i="14"/>
  <c r="T45" i="14"/>
  <c r="P35" i="15"/>
  <c r="U40" i="15"/>
  <c r="P33" i="15"/>
  <c r="U41" i="15"/>
  <c r="P31" i="15"/>
  <c r="U42" i="15"/>
  <c r="P32" i="15"/>
  <c r="U43" i="15"/>
  <c r="P34" i="15"/>
  <c r="U44" i="15"/>
  <c r="O41" i="15"/>
  <c r="P41" i="15"/>
  <c r="U39" i="15"/>
  <c r="U45" i="15"/>
  <c r="T40" i="15"/>
  <c r="T41" i="15"/>
  <c r="T42" i="15"/>
  <c r="T43" i="15"/>
  <c r="T44" i="15"/>
  <c r="T39" i="15"/>
  <c r="T45" i="15"/>
  <c r="P35" i="16"/>
  <c r="U40" i="16"/>
  <c r="P33" i="16"/>
  <c r="U41" i="16"/>
  <c r="P31" i="16"/>
  <c r="U42" i="16"/>
  <c r="P32" i="16"/>
  <c r="U43" i="16"/>
  <c r="P34" i="16"/>
  <c r="U44" i="16"/>
  <c r="O41" i="16"/>
  <c r="P41" i="16"/>
  <c r="U39" i="16"/>
  <c r="U45" i="16"/>
  <c r="T40" i="16"/>
  <c r="T41" i="16"/>
  <c r="T42" i="16"/>
  <c r="T43" i="16"/>
  <c r="T44" i="16"/>
  <c r="T39" i="16"/>
  <c r="T45" i="16"/>
  <c r="P35" i="17"/>
  <c r="U40" i="17"/>
  <c r="P33" i="17"/>
  <c r="U41" i="17"/>
  <c r="P31" i="17"/>
  <c r="U42" i="17"/>
  <c r="P32" i="17"/>
  <c r="U43" i="17"/>
  <c r="P34" i="17"/>
  <c r="U44" i="17"/>
  <c r="O41" i="17"/>
  <c r="P41" i="17"/>
  <c r="U39" i="17"/>
  <c r="U45" i="17"/>
  <c r="T40" i="17"/>
  <c r="T41" i="17"/>
  <c r="T42" i="17"/>
  <c r="T43" i="17"/>
  <c r="T44" i="17"/>
  <c r="T39" i="17"/>
  <c r="T45" i="17"/>
  <c r="P35" i="18"/>
  <c r="U40" i="18"/>
  <c r="P33" i="18"/>
  <c r="U41" i="18"/>
  <c r="P31" i="18"/>
  <c r="U42" i="18"/>
  <c r="P32" i="18"/>
  <c r="U43" i="18"/>
  <c r="P34" i="18"/>
  <c r="U44" i="18"/>
  <c r="O41" i="18"/>
  <c r="P41" i="18"/>
  <c r="U39" i="18"/>
  <c r="U45" i="18"/>
  <c r="T40" i="18"/>
  <c r="T41" i="18"/>
  <c r="T42" i="18"/>
  <c r="T43" i="18"/>
  <c r="T44" i="18"/>
  <c r="T39" i="18"/>
  <c r="T45" i="18"/>
  <c r="O39" i="12"/>
  <c r="P35" i="12"/>
  <c r="U40" i="12"/>
  <c r="P33" i="12"/>
  <c r="U41" i="12"/>
  <c r="P31" i="12"/>
  <c r="U42" i="12"/>
  <c r="P32" i="12"/>
  <c r="U43" i="12"/>
  <c r="P34" i="12"/>
  <c r="U44" i="12"/>
  <c r="O41" i="12"/>
  <c r="P41" i="12"/>
  <c r="U39" i="12"/>
  <c r="U45" i="12"/>
  <c r="T40" i="12"/>
  <c r="T41" i="12"/>
  <c r="T42" i="12"/>
  <c r="T43" i="12"/>
  <c r="T44" i="12"/>
  <c r="T39" i="12"/>
  <c r="T45" i="12"/>
  <c r="L42" i="18"/>
  <c r="C42" i="18"/>
  <c r="D42" i="18"/>
  <c r="E42" i="18"/>
  <c r="F42" i="18"/>
  <c r="G42" i="18"/>
  <c r="H42" i="18"/>
  <c r="I42" i="18"/>
  <c r="J42" i="18"/>
  <c r="K42" i="18"/>
  <c r="M42" i="18"/>
  <c r="N45" i="18"/>
  <c r="N42" i="18"/>
  <c r="O42" i="18"/>
  <c r="L43" i="18"/>
  <c r="U31" i="18"/>
  <c r="T31" i="18"/>
  <c r="G42" i="13"/>
  <c r="C42" i="13"/>
  <c r="D42" i="13"/>
  <c r="E39" i="13"/>
  <c r="E42" i="13"/>
  <c r="F42" i="13"/>
  <c r="H42" i="13"/>
  <c r="I42" i="13"/>
  <c r="J42" i="13"/>
  <c r="K42" i="13"/>
  <c r="L42" i="13"/>
  <c r="M42" i="13"/>
  <c r="N45" i="13"/>
  <c r="N42" i="13"/>
  <c r="O42" i="13"/>
  <c r="N43" i="13"/>
  <c r="U24" i="13"/>
  <c r="G43" i="13"/>
  <c r="U25" i="13"/>
  <c r="J43" i="13"/>
  <c r="U26" i="13"/>
  <c r="F43" i="13"/>
  <c r="U27" i="13"/>
  <c r="E43" i="13"/>
  <c r="U28" i="13"/>
  <c r="D43" i="13"/>
  <c r="U29" i="13"/>
  <c r="K43" i="13"/>
  <c r="U30" i="13"/>
  <c r="I43" i="13"/>
  <c r="U31" i="13"/>
  <c r="H43" i="13"/>
  <c r="U32" i="13"/>
  <c r="C43" i="13"/>
  <c r="U33" i="13"/>
  <c r="U34" i="13"/>
  <c r="T25" i="13"/>
  <c r="T24" i="13"/>
  <c r="T26" i="13"/>
  <c r="T27" i="13"/>
  <c r="T28" i="13"/>
  <c r="T29" i="13"/>
  <c r="T30" i="13"/>
  <c r="T31" i="13"/>
  <c r="T32" i="13"/>
  <c r="T33" i="13"/>
  <c r="T34" i="13"/>
  <c r="C42" i="14"/>
  <c r="G42" i="14"/>
  <c r="D42" i="14"/>
  <c r="E39" i="14"/>
  <c r="E42" i="14"/>
  <c r="F42" i="14"/>
  <c r="H42" i="14"/>
  <c r="I42" i="14"/>
  <c r="J42" i="14"/>
  <c r="K42" i="14"/>
  <c r="L42" i="14"/>
  <c r="M42" i="14"/>
  <c r="N45" i="14"/>
  <c r="N42" i="14"/>
  <c r="O42" i="14"/>
  <c r="N43" i="14"/>
  <c r="U24" i="14"/>
  <c r="G43" i="14"/>
  <c r="U25" i="14"/>
  <c r="J43" i="14"/>
  <c r="U26" i="14"/>
  <c r="F43" i="14"/>
  <c r="U27" i="14"/>
  <c r="E43" i="14"/>
  <c r="U28" i="14"/>
  <c r="D43" i="14"/>
  <c r="U29" i="14"/>
  <c r="K43" i="14"/>
  <c r="U30" i="14"/>
  <c r="I43" i="14"/>
  <c r="U31" i="14"/>
  <c r="H43" i="14"/>
  <c r="U32" i="14"/>
  <c r="C43" i="14"/>
  <c r="U33" i="14"/>
  <c r="U34" i="14"/>
  <c r="T33" i="14"/>
  <c r="T25" i="14"/>
  <c r="T24" i="14"/>
  <c r="T26" i="14"/>
  <c r="T27" i="14"/>
  <c r="T28" i="14"/>
  <c r="T29" i="14"/>
  <c r="T30" i="14"/>
  <c r="T31" i="14"/>
  <c r="T32" i="14"/>
  <c r="T34" i="14"/>
  <c r="N45" i="15"/>
  <c r="N42" i="15"/>
  <c r="C42" i="15"/>
  <c r="D42" i="15"/>
  <c r="E39" i="15"/>
  <c r="E42" i="15"/>
  <c r="F42" i="15"/>
  <c r="G42" i="15"/>
  <c r="H42" i="15"/>
  <c r="I42" i="15"/>
  <c r="J42" i="15"/>
  <c r="K42" i="15"/>
  <c r="L42" i="15"/>
  <c r="M42" i="15"/>
  <c r="O42" i="15"/>
  <c r="N43" i="15"/>
  <c r="U24" i="15"/>
  <c r="G43" i="15"/>
  <c r="U25" i="15"/>
  <c r="J43" i="15"/>
  <c r="U26" i="15"/>
  <c r="F43" i="15"/>
  <c r="U27" i="15"/>
  <c r="E43" i="15"/>
  <c r="U28" i="15"/>
  <c r="D43" i="15"/>
  <c r="U29" i="15"/>
  <c r="K43" i="15"/>
  <c r="U30" i="15"/>
  <c r="I43" i="15"/>
  <c r="U31" i="15"/>
  <c r="H43" i="15"/>
  <c r="U32" i="15"/>
  <c r="C43" i="15"/>
  <c r="U33" i="15"/>
  <c r="U34" i="15"/>
  <c r="T24" i="15"/>
  <c r="T25" i="15"/>
  <c r="T26" i="15"/>
  <c r="T27" i="15"/>
  <c r="T28" i="15"/>
  <c r="T29" i="15"/>
  <c r="T30" i="15"/>
  <c r="T31" i="15"/>
  <c r="T32" i="15"/>
  <c r="T33" i="15"/>
  <c r="T34" i="15"/>
  <c r="N45" i="16"/>
  <c r="N42" i="16"/>
  <c r="C42" i="16"/>
  <c r="D42" i="16"/>
  <c r="E39" i="16"/>
  <c r="E42" i="16"/>
  <c r="F42" i="16"/>
  <c r="G42" i="16"/>
  <c r="H42" i="16"/>
  <c r="I42" i="16"/>
  <c r="J42" i="16"/>
  <c r="K42" i="16"/>
  <c r="L42" i="16"/>
  <c r="M42" i="16"/>
  <c r="O42" i="16"/>
  <c r="N43" i="16"/>
  <c r="U24" i="16"/>
  <c r="G43" i="16"/>
  <c r="U25" i="16"/>
  <c r="J43" i="16"/>
  <c r="U26" i="16"/>
  <c r="F43" i="16"/>
  <c r="U27" i="16"/>
  <c r="E43" i="16"/>
  <c r="U28" i="16"/>
  <c r="D43" i="16"/>
  <c r="U29" i="16"/>
  <c r="K43" i="16"/>
  <c r="U30" i="16"/>
  <c r="I43" i="16"/>
  <c r="U31" i="16"/>
  <c r="H43" i="16"/>
  <c r="U32" i="16"/>
  <c r="C43" i="16"/>
  <c r="U33" i="16"/>
  <c r="U34" i="16"/>
  <c r="T24" i="16"/>
  <c r="T25" i="16"/>
  <c r="T26" i="16"/>
  <c r="T27" i="16"/>
  <c r="T28" i="16"/>
  <c r="T29" i="16"/>
  <c r="T30" i="16"/>
  <c r="T31" i="16"/>
  <c r="T32" i="16"/>
  <c r="T33" i="16"/>
  <c r="T34" i="16"/>
  <c r="N45" i="17"/>
  <c r="N42" i="17"/>
  <c r="C42" i="17"/>
  <c r="D42" i="17"/>
  <c r="E42" i="17"/>
  <c r="F42" i="17"/>
  <c r="G42" i="17"/>
  <c r="H42" i="17"/>
  <c r="I42" i="17"/>
  <c r="J42" i="17"/>
  <c r="K42" i="17"/>
  <c r="L42" i="17"/>
  <c r="M42" i="17"/>
  <c r="O42" i="17"/>
  <c r="N43" i="17"/>
  <c r="U24" i="17"/>
  <c r="G43" i="17"/>
  <c r="U25" i="17"/>
  <c r="J43" i="17"/>
  <c r="U26" i="17"/>
  <c r="F43" i="17"/>
  <c r="U27" i="17"/>
  <c r="E43" i="17"/>
  <c r="U28" i="17"/>
  <c r="D43" i="17"/>
  <c r="U29" i="17"/>
  <c r="K43" i="17"/>
  <c r="U30" i="17"/>
  <c r="I43" i="17"/>
  <c r="U31" i="17"/>
  <c r="H43" i="17"/>
  <c r="U32" i="17"/>
  <c r="C43" i="17"/>
  <c r="U33" i="17"/>
  <c r="U34" i="17"/>
  <c r="T24" i="17"/>
  <c r="T25" i="17"/>
  <c r="T26" i="17"/>
  <c r="T27" i="17"/>
  <c r="T28" i="17"/>
  <c r="T29" i="17"/>
  <c r="T30" i="17"/>
  <c r="T31" i="17"/>
  <c r="T32" i="17"/>
  <c r="T33" i="17"/>
  <c r="T34" i="17"/>
  <c r="N43" i="18"/>
  <c r="U24" i="18"/>
  <c r="G43" i="18"/>
  <c r="U25" i="18"/>
  <c r="J43" i="18"/>
  <c r="U26" i="18"/>
  <c r="F43" i="18"/>
  <c r="U27" i="18"/>
  <c r="E43" i="18"/>
  <c r="U28" i="18"/>
  <c r="D43" i="18"/>
  <c r="U29" i="18"/>
  <c r="K43" i="18"/>
  <c r="U30" i="18"/>
  <c r="H43" i="18"/>
  <c r="U32" i="18"/>
  <c r="C43" i="18"/>
  <c r="U33" i="18"/>
  <c r="U34" i="18"/>
  <c r="T24" i="18"/>
  <c r="T25" i="18"/>
  <c r="T26" i="18"/>
  <c r="T27" i="18"/>
  <c r="T28" i="18"/>
  <c r="T29" i="18"/>
  <c r="T30" i="18"/>
  <c r="T32" i="18"/>
  <c r="T33" i="18"/>
  <c r="T34" i="18"/>
  <c r="N45" i="12"/>
  <c r="N42" i="12"/>
  <c r="C42" i="12"/>
  <c r="D42" i="12"/>
  <c r="E39" i="12"/>
  <c r="E42" i="12"/>
  <c r="F42" i="12"/>
  <c r="G42" i="12"/>
  <c r="H42" i="12"/>
  <c r="I42" i="12"/>
  <c r="J42" i="12"/>
  <c r="K42" i="12"/>
  <c r="L42" i="12"/>
  <c r="M42" i="12"/>
  <c r="O42" i="12"/>
  <c r="N43" i="12"/>
  <c r="U24" i="12"/>
  <c r="G43" i="12"/>
  <c r="U25" i="12"/>
  <c r="J43" i="12"/>
  <c r="U26" i="12"/>
  <c r="F43" i="12"/>
  <c r="U27" i="12"/>
  <c r="E43" i="12"/>
  <c r="U28" i="12"/>
  <c r="D43" i="12"/>
  <c r="U29" i="12"/>
  <c r="K43" i="12"/>
  <c r="U30" i="12"/>
  <c r="I43" i="12"/>
  <c r="U31" i="12"/>
  <c r="H43" i="12"/>
  <c r="U32" i="12"/>
  <c r="C43" i="12"/>
  <c r="U33" i="12"/>
  <c r="U34" i="12"/>
  <c r="T24" i="12"/>
  <c r="T25" i="12"/>
  <c r="T26" i="12"/>
  <c r="T27" i="12"/>
  <c r="T28" i="12"/>
  <c r="T29" i="12"/>
  <c r="T30" i="12"/>
  <c r="T31" i="12"/>
  <c r="T32" i="12"/>
  <c r="T33" i="12"/>
  <c r="T34" i="12"/>
  <c r="N45" i="11"/>
  <c r="N42" i="11"/>
  <c r="C42" i="11"/>
  <c r="D42" i="11"/>
  <c r="E39" i="11"/>
  <c r="E42" i="11"/>
  <c r="F42" i="11"/>
  <c r="G42" i="11"/>
  <c r="H42" i="11"/>
  <c r="I42" i="11"/>
  <c r="J42" i="11"/>
  <c r="K42" i="11"/>
  <c r="L42" i="11"/>
  <c r="M42" i="11"/>
  <c r="O42" i="11"/>
  <c r="N43" i="11"/>
  <c r="U24" i="11"/>
  <c r="G43" i="11"/>
  <c r="U25" i="11"/>
  <c r="J43" i="11"/>
  <c r="U26" i="11"/>
  <c r="F43" i="11"/>
  <c r="U27" i="11"/>
  <c r="E43" i="11"/>
  <c r="U28" i="11"/>
  <c r="D43" i="11"/>
  <c r="U29" i="11"/>
  <c r="K43" i="11"/>
  <c r="U30" i="11"/>
  <c r="I43" i="11"/>
  <c r="U31" i="11"/>
  <c r="H43" i="11"/>
  <c r="U32" i="11"/>
  <c r="C43" i="11"/>
  <c r="U33" i="11"/>
  <c r="U34" i="11"/>
  <c r="T24" i="11"/>
  <c r="T25" i="11"/>
  <c r="T26" i="11"/>
  <c r="T27" i="11"/>
  <c r="T28" i="11"/>
  <c r="T29" i="11"/>
  <c r="T30" i="11"/>
  <c r="T31" i="11"/>
  <c r="T32" i="11"/>
  <c r="T33" i="11"/>
  <c r="T34" i="11"/>
  <c r="T44" i="11"/>
  <c r="T43" i="11"/>
  <c r="T42" i="11"/>
  <c r="T41" i="11"/>
  <c r="T40" i="11"/>
  <c r="B4" i="19"/>
  <c r="B10" i="18"/>
  <c r="B10" i="16"/>
  <c r="B10" i="15"/>
  <c r="B10" i="13"/>
  <c r="B10" i="11"/>
  <c r="B10" i="14"/>
  <c r="B10" i="12"/>
  <c r="O39" i="11"/>
  <c r="O17" i="17"/>
  <c r="O18" i="17"/>
  <c r="B17" i="17"/>
  <c r="B23" i="17"/>
  <c r="B38" i="19"/>
  <c r="K31" i="19"/>
  <c r="I6" i="19"/>
  <c r="O18" i="16"/>
  <c r="O23" i="16"/>
  <c r="B23" i="16"/>
  <c r="B39" i="11"/>
  <c r="B45" i="11"/>
  <c r="B45" i="18"/>
  <c r="B46" i="18"/>
  <c r="B45" i="16"/>
  <c r="B46" i="16"/>
  <c r="B45" i="15"/>
  <c r="B46" i="15"/>
  <c r="B45" i="14"/>
  <c r="B46" i="14"/>
  <c r="B45" i="13"/>
  <c r="B46" i="13"/>
  <c r="B45" i="12"/>
  <c r="B46" i="12"/>
  <c r="B46" i="11"/>
  <c r="E18" i="19"/>
  <c r="C18" i="19"/>
  <c r="G18" i="19"/>
  <c r="D18" i="19"/>
  <c r="F18" i="19"/>
  <c r="H18" i="19"/>
  <c r="I18" i="19"/>
  <c r="J18" i="19"/>
  <c r="K18" i="19"/>
  <c r="L18" i="19"/>
  <c r="M18" i="19"/>
  <c r="N18" i="19"/>
  <c r="O18" i="13"/>
  <c r="O18" i="14"/>
  <c r="O18" i="15"/>
  <c r="B7" i="19"/>
  <c r="B9" i="19"/>
  <c r="O17" i="18"/>
  <c r="O23" i="18"/>
  <c r="O23" i="17"/>
  <c r="J17" i="19"/>
  <c r="B18" i="15"/>
  <c r="B18" i="14"/>
  <c r="B18" i="13"/>
  <c r="P38" i="18"/>
  <c r="O41" i="11"/>
  <c r="P41" i="11"/>
  <c r="U39" i="11"/>
  <c r="P31" i="11"/>
  <c r="P33" i="11"/>
  <c r="U41" i="11"/>
  <c r="P34" i="11"/>
  <c r="U44" i="11"/>
  <c r="P35" i="11"/>
  <c r="U40" i="11"/>
  <c r="O45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O45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O45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O45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O45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B45" i="17"/>
  <c r="B46" i="17"/>
  <c r="M41" i="17"/>
  <c r="L41" i="17"/>
  <c r="K41" i="17"/>
  <c r="J41" i="17"/>
  <c r="I41" i="17"/>
  <c r="H41" i="17"/>
  <c r="F41" i="17"/>
  <c r="E41" i="17"/>
  <c r="D41" i="17"/>
  <c r="C41" i="17"/>
  <c r="B41" i="17"/>
  <c r="O45" i="18"/>
  <c r="I43" i="18"/>
  <c r="M43" i="18"/>
  <c r="O43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O45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B32" i="19"/>
  <c r="C32" i="19"/>
  <c r="D32" i="19"/>
  <c r="F32" i="19"/>
  <c r="G32" i="19"/>
  <c r="I32" i="19"/>
  <c r="J32" i="19"/>
  <c r="K32" i="19"/>
  <c r="L32" i="19"/>
  <c r="M32" i="19"/>
  <c r="B33" i="19"/>
  <c r="C33" i="19"/>
  <c r="D33" i="19"/>
  <c r="F33" i="19"/>
  <c r="G33" i="19"/>
  <c r="I33" i="19"/>
  <c r="J33" i="19"/>
  <c r="K33" i="19"/>
  <c r="L33" i="19"/>
  <c r="M33" i="19"/>
  <c r="T41" i="19"/>
  <c r="T44" i="19"/>
  <c r="B35" i="19"/>
  <c r="C35" i="19"/>
  <c r="D35" i="19"/>
  <c r="F35" i="19"/>
  <c r="G35" i="19"/>
  <c r="I35" i="19"/>
  <c r="J35" i="19"/>
  <c r="K35" i="19"/>
  <c r="L35" i="19"/>
  <c r="M35" i="19"/>
  <c r="B36" i="19"/>
  <c r="C36" i="19"/>
  <c r="D36" i="19"/>
  <c r="F36" i="19"/>
  <c r="I36" i="19"/>
  <c r="J36" i="19"/>
  <c r="K36" i="19"/>
  <c r="L36" i="19"/>
  <c r="M36" i="19"/>
  <c r="B37" i="19"/>
  <c r="C37" i="19"/>
  <c r="D37" i="19"/>
  <c r="F37" i="19"/>
  <c r="G37" i="19"/>
  <c r="I37" i="19"/>
  <c r="I38" i="19"/>
  <c r="I41" i="19"/>
  <c r="J37" i="19"/>
  <c r="K37" i="19"/>
  <c r="L37" i="19"/>
  <c r="M37" i="19"/>
  <c r="C38" i="19"/>
  <c r="D38" i="19"/>
  <c r="D41" i="19"/>
  <c r="F38" i="19"/>
  <c r="G38" i="19"/>
  <c r="J38" i="19"/>
  <c r="K38" i="19"/>
  <c r="L38" i="19"/>
  <c r="L41" i="19"/>
  <c r="M38" i="19"/>
  <c r="C31" i="19"/>
  <c r="D31" i="19"/>
  <c r="F31" i="19"/>
  <c r="G31" i="19"/>
  <c r="I31" i="19"/>
  <c r="J31" i="19"/>
  <c r="L31" i="19"/>
  <c r="M31" i="19"/>
  <c r="B31" i="19"/>
  <c r="C17" i="19"/>
  <c r="D17" i="19"/>
  <c r="E17" i="19"/>
  <c r="F17" i="19"/>
  <c r="G17" i="19"/>
  <c r="H17" i="19"/>
  <c r="I17" i="19"/>
  <c r="K17" i="19"/>
  <c r="L17" i="19"/>
  <c r="M17" i="19"/>
  <c r="N17" i="19"/>
  <c r="B19" i="19"/>
  <c r="B20" i="19"/>
  <c r="B21" i="19"/>
  <c r="B22" i="19"/>
  <c r="B18" i="19"/>
  <c r="B17" i="19"/>
  <c r="C6" i="19"/>
  <c r="D6" i="19"/>
  <c r="E6" i="19"/>
  <c r="F6" i="19"/>
  <c r="G6" i="19"/>
  <c r="G7" i="19"/>
  <c r="H6" i="19"/>
  <c r="J6" i="19"/>
  <c r="J7" i="19"/>
  <c r="K6" i="19"/>
  <c r="C7" i="19"/>
  <c r="D7" i="19"/>
  <c r="E7" i="19"/>
  <c r="F7" i="19"/>
  <c r="H7" i="19"/>
  <c r="I7" i="19"/>
  <c r="K7" i="19"/>
  <c r="B45" i="19"/>
  <c r="T42" i="19"/>
  <c r="F41" i="19"/>
  <c r="T38" i="12"/>
  <c r="T38" i="13"/>
  <c r="T38" i="14"/>
  <c r="T38" i="15"/>
  <c r="T38" i="16"/>
  <c r="T38" i="18"/>
  <c r="T21" i="18"/>
  <c r="U42" i="11"/>
  <c r="T39" i="11"/>
  <c r="T45" i="11"/>
  <c r="T38" i="11"/>
  <c r="T40" i="19"/>
  <c r="P38" i="16"/>
  <c r="P38" i="17"/>
  <c r="P38" i="14"/>
  <c r="L43" i="16"/>
  <c r="T21" i="16"/>
  <c r="M43" i="16"/>
  <c r="P38" i="13"/>
  <c r="E41" i="19"/>
  <c r="J41" i="19"/>
  <c r="H41" i="19"/>
  <c r="M41" i="19"/>
  <c r="P41" i="19"/>
  <c r="U39" i="19"/>
  <c r="B41" i="19"/>
  <c r="K41" i="19"/>
  <c r="P38" i="15"/>
  <c r="C41" i="19"/>
  <c r="M43" i="12"/>
  <c r="P38" i="12"/>
  <c r="P34" i="19"/>
  <c r="P31" i="19"/>
  <c r="U42" i="19"/>
  <c r="P33" i="19"/>
  <c r="P35" i="19"/>
  <c r="O43" i="16"/>
  <c r="L43" i="14"/>
  <c r="M43" i="14"/>
  <c r="T21" i="14"/>
  <c r="L43" i="13"/>
  <c r="T21" i="13"/>
  <c r="M43" i="13"/>
  <c r="T39" i="19"/>
  <c r="L43" i="15"/>
  <c r="M43" i="15"/>
  <c r="O43" i="15"/>
  <c r="T21" i="15"/>
  <c r="T21" i="12"/>
  <c r="L43" i="12"/>
  <c r="U40" i="19"/>
  <c r="O43" i="14"/>
  <c r="O43" i="13"/>
  <c r="O43" i="12"/>
  <c r="O45" i="19"/>
  <c r="O45" i="17"/>
  <c r="T38" i="17"/>
  <c r="T38" i="19"/>
  <c r="N41" i="17"/>
  <c r="G36" i="19"/>
  <c r="G41" i="17"/>
  <c r="T21" i="17"/>
  <c r="M43" i="17"/>
  <c r="L43" i="17"/>
  <c r="G41" i="19"/>
  <c r="O43" i="17"/>
  <c r="P32" i="11"/>
  <c r="U43" i="11"/>
  <c r="U45" i="11"/>
  <c r="P38" i="11"/>
  <c r="L43" i="11"/>
  <c r="T21" i="11"/>
  <c r="M43" i="11"/>
  <c r="P32" i="19"/>
  <c r="U43" i="19"/>
  <c r="T43" i="19"/>
  <c r="T45" i="19"/>
  <c r="O43" i="11"/>
  <c r="B8" i="19"/>
  <c r="U41" i="19"/>
  <c r="P38" i="19"/>
  <c r="U44" i="19"/>
  <c r="U45" i="19"/>
  <c r="I43" i="19"/>
  <c r="M43" i="19"/>
  <c r="T21" i="19"/>
  <c r="O43" i="19"/>
</calcChain>
</file>

<file path=xl/comments1.xml><?xml version="1.0" encoding="utf-8"?>
<comments xmlns="http://schemas.openxmlformats.org/spreadsheetml/2006/main">
  <authors>
    <author>Kaj</author>
    <author>www.statistikdatabasen.scb.se</author>
  </authors>
  <commentList>
    <comment ref="N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El till elpannor och värmepumpar.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6" authorId="1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Korrigerat pga. misstänkt statistikfel.</t>
        </r>
      </text>
    </comment>
    <comment ref="C37" authorId="1">
      <text>
        <r>
          <rPr>
            <b/>
            <sz val="10"/>
            <color indexed="81"/>
            <rFont val="Calibri"/>
          </rPr>
          <t>Kaj:</t>
        </r>
        <r>
          <rPr>
            <sz val="10"/>
            <color indexed="81"/>
            <rFont val="Calibri"/>
          </rPr>
          <t xml:space="preserve">
Korrigerat pga. misstänkt statistikfel.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<sst xmlns="http://schemas.openxmlformats.org/spreadsheetml/2006/main" count="891" uniqueCount="72">
  <si>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</si>
  <si>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</si>
  <si>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</si>
  <si>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</si>
  <si>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</si>
  <si>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</si>
  <si>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</si>
  <si>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</si>
  <si>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</si>
  <si>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</si>
  <si>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</si>
  <si>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</si>
  <si>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</si>
  <si>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</si>
  <si>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</si>
  <si>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</si>
  <si>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</si>
  <si>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</si>
  <si>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</si>
  <si>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</si>
  <si>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</si>
  <si>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</si>
  <si>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</si>
  <si>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</si>
  <si>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</si>
  <si>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</si>
  <si>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</si>
  <si>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</si>
  <si>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</si>
  <si>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</si>
  <si>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</si>
  <si>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</si>
  <si>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</si>
  <si>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</si>
  <si>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</si>
  <si>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</si>
  <si>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industri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</si>
  <si>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</si>
  <si>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</si>
  <si>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</si>
  <si>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</si>
  <si>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</si>
  <si>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</si>
  <si>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</si>
  <si>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</si>
  <si>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</si>
  <si>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</si>
  <si>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</si>
  <si>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</si>
  <si>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</si>
  <si>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</si>
  <si>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</si>
  <si>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</si>
  <si>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</si>
  <si>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</si>
  <si>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</si>
  <si>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</si>
  <si>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</si>
  <si>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0760 Uppvidinge</t>
  </si>
  <si>
    <t>0761 Lessebo</t>
  </si>
  <si>
    <t>0763 Tingsryd</t>
  </si>
  <si>
    <t>0764 Alvesta</t>
  </si>
  <si>
    <t>0765 Älmhult</t>
  </si>
  <si>
    <t>0767 Markaryd</t>
  </si>
  <si>
    <t>0780 Växjö</t>
  </si>
  <si>
    <t>0781 Ljungby</t>
  </si>
  <si>
    <t>Biobränslen</t>
  </si>
  <si>
    <t>Kronobergs län</t>
  </si>
  <si>
    <t>RT-flis</t>
  </si>
  <si>
    <t>Förluster i %</t>
  </si>
  <si>
    <t>Solceller</t>
  </si>
  <si>
    <t>RT-fils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</si>
</sst>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3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indexed="8"/>
      <name val="Tahoma"/>
      <family val="2"/>
    </font>
    <font>
      <i/>
      <sz val="11"/>
      <color rgb="FF000000"/>
      <name val="Calibri"/>
      <family val="2"/>
      <scheme val="minor"/>
    </font>
    <font>
      <i/>
      <sz val="12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8"/>
      <color rgb="FF000000"/>
      <name val="Tahoma"/>
      <family val="2"/>
    </font>
    <font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u/>
      <sz val="11"/>
      <name val="Calibri"/>
      <family val="2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  <scheme val="minor"/>
    </font>
    <font>
      <sz val="10"/>
      <color indexed="81"/>
      <name val="Calibri"/>
    </font>
    <font>
      <b/>
      <sz val="10"/>
      <color indexed="8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3" fillId="0" borderId="0" applyNumberFormat="0" applyBorder="0" applyAlignment="0"/>
    <xf numFmtId="9" fontId="3" fillId="0" borderId="0" applyFont="0" applyFill="0" applyBorder="0" applyAlignment="0" applyProtection="0"/>
    <xf numFmtId="0" fontId="1" fillId="0" borderId="0"/>
    <xf numFmtId="0" fontId="24" fillId="3" borderId="0" applyNumberFormat="0" applyBorder="0" applyAlignment="0" applyProtection="0"/>
    <xf numFmtId="0" fontId="3" fillId="0" borderId="0" applyNumberFormat="0" applyBorder="0" applyAlignment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1" applyFont="1" applyFill="1" applyProtection="1"/>
    <xf numFmtId="0" fontId="3" fillId="0" borderId="0" xfId="1" applyFill="1" applyProtection="1"/>
    <xf numFmtId="0" fontId="5" fillId="0" borderId="0" xfId="1" applyFont="1"/>
    <xf numFmtId="0" fontId="6" fillId="0" borderId="0" xfId="1" applyFont="1" applyFill="1" applyProtection="1"/>
    <xf numFmtId="3" fontId="3" fillId="0" borderId="0" xfId="1" applyNumberFormat="1"/>
    <xf numFmtId="0" fontId="3" fillId="0" borderId="0" xfId="1"/>
    <xf numFmtId="0" fontId="6" fillId="0" borderId="0" xfId="0" applyFont="1" applyFill="1" applyProtection="1"/>
    <xf numFmtId="3" fontId="3" fillId="0" borderId="0" xfId="1" applyNumberFormat="1" applyFill="1" applyProtection="1"/>
    <xf numFmtId="164" fontId="3" fillId="0" borderId="0" xfId="1" applyNumberFormat="1"/>
    <xf numFmtId="4" fontId="3" fillId="0" borderId="0" xfId="1" applyNumberFormat="1"/>
    <xf numFmtId="165" fontId="3" fillId="0" borderId="0" xfId="1" applyNumberFormat="1"/>
    <xf numFmtId="10" fontId="3" fillId="0" borderId="0" xfId="1" applyNumberFormat="1"/>
    <xf numFmtId="165" fontId="8" fillId="0" borderId="0" xfId="1" applyNumberFormat="1" applyFont="1"/>
    <xf numFmtId="165" fontId="5" fillId="0" borderId="0" xfId="1" applyNumberFormat="1" applyFont="1"/>
    <xf numFmtId="166" fontId="3" fillId="0" borderId="0" xfId="1" applyNumberFormat="1"/>
    <xf numFmtId="2" fontId="3" fillId="0" borderId="0" xfId="1" applyNumberFormat="1"/>
    <xf numFmtId="0" fontId="9" fillId="0" borderId="0" xfId="1" applyFont="1"/>
    <xf numFmtId="3" fontId="9" fillId="0" borderId="0" xfId="1" applyNumberFormat="1" applyFont="1"/>
    <xf numFmtId="3" fontId="8" fillId="0" borderId="0" xfId="1" applyNumberFormat="1" applyFont="1"/>
    <xf numFmtId="3" fontId="8" fillId="2" borderId="0" xfId="1" applyNumberFormat="1" applyFont="1" applyFill="1"/>
    <xf numFmtId="3" fontId="10" fillId="2" borderId="0" xfId="1" applyNumberFormat="1" applyFont="1" applyFill="1"/>
    <xf numFmtId="3" fontId="3" fillId="2" borderId="0" xfId="1" applyNumberFormat="1" applyFill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1" fontId="3" fillId="0" borderId="0" xfId="1" applyNumberFormat="1"/>
    <xf numFmtId="165" fontId="8" fillId="0" borderId="0" xfId="2" applyNumberFormat="1" applyFont="1"/>
    <xf numFmtId="3" fontId="10" fillId="0" borderId="0" xfId="1" applyNumberFormat="1" applyFont="1"/>
    <xf numFmtId="9" fontId="10" fillId="0" borderId="0" xfId="2" applyFont="1"/>
    <xf numFmtId="0" fontId="3" fillId="0" borderId="0" xfId="1" applyAlignment="1">
      <alignment horizontal="right"/>
    </xf>
    <xf numFmtId="3" fontId="3" fillId="0" borderId="0" xfId="1" applyNumberFormat="1" applyAlignment="1">
      <alignment horizontal="right"/>
    </xf>
    <xf numFmtId="9" fontId="10" fillId="0" borderId="0" xfId="2" applyNumberFormat="1" applyFont="1"/>
    <xf numFmtId="3" fontId="12" fillId="0" borderId="0" xfId="0" applyNumberFormat="1" applyFont="1"/>
    <xf numFmtId="3" fontId="7" fillId="0" borderId="0" xfId="1" applyNumberFormat="1" applyFont="1" applyFill="1" applyProtection="1"/>
    <xf numFmtId="3" fontId="12" fillId="0" borderId="0" xfId="0" applyNumberFormat="1" applyFont="1" applyAlignment="1">
      <alignment horizontal="right"/>
    </xf>
    <xf numFmtId="165" fontId="2" fillId="0" borderId="0" xfId="2" applyNumberFormat="1" applyFont="1"/>
    <xf numFmtId="9" fontId="2" fillId="0" borderId="0" xfId="2" applyFont="1"/>
    <xf numFmtId="165" fontId="3" fillId="0" borderId="0" xfId="1" applyNumberFormat="1" applyFill="1" applyProtection="1"/>
    <xf numFmtId="0" fontId="0" fillId="0" borderId="0" xfId="0" applyFill="1" applyProtection="1"/>
    <xf numFmtId="0" fontId="14" fillId="0" borderId="0" xfId="0" applyFont="1"/>
    <xf numFmtId="3" fontId="15" fillId="0" borderId="0" xfId="1" applyNumberFormat="1" applyFont="1"/>
    <xf numFmtId="3" fontId="16" fillId="0" borderId="0" xfId="1" applyNumberFormat="1" applyFont="1" applyFill="1" applyProtection="1"/>
    <xf numFmtId="0" fontId="16" fillId="0" borderId="0" xfId="1" applyFont="1" applyFill="1" applyProtection="1"/>
    <xf numFmtId="3" fontId="14" fillId="0" borderId="0" xfId="0" applyNumberFormat="1" applyFont="1"/>
    <xf numFmtId="165" fontId="1" fillId="0" borderId="0" xfId="2" applyNumberFormat="1" applyFont="1"/>
    <xf numFmtId="3" fontId="0" fillId="0" borderId="0" xfId="1" applyNumberFormat="1" applyFont="1"/>
    <xf numFmtId="0" fontId="12" fillId="0" borderId="0" xfId="3" applyFont="1"/>
    <xf numFmtId="9" fontId="1" fillId="0" borderId="0" xfId="2" applyFont="1"/>
    <xf numFmtId="0" fontId="3" fillId="0" borderId="0" xfId="1" applyFont="1" applyFill="1" applyProtection="1"/>
    <xf numFmtId="3" fontId="0" fillId="0" borderId="0" xfId="0" applyNumberFormat="1" applyFill="1" applyProtection="1"/>
    <xf numFmtId="3" fontId="0" fillId="0" borderId="0" xfId="0" applyNumberFormat="1" applyFill="1" applyAlignment="1" applyProtection="1">
      <alignment horizontal="right"/>
    </xf>
    <xf numFmtId="3" fontId="20" fillId="0" borderId="0" xfId="0" applyNumberFormat="1" applyFont="1" applyFill="1" applyProtection="1"/>
    <xf numFmtId="3" fontId="21" fillId="0" borderId="0" xfId="0" applyNumberFormat="1" applyFont="1" applyFill="1" applyProtection="1"/>
    <xf numFmtId="3" fontId="22" fillId="0" borderId="0" xfId="0" applyNumberFormat="1" applyFont="1" applyFill="1" applyAlignment="1" applyProtection="1">
      <alignment horizontal="right"/>
    </xf>
    <xf numFmtId="2" fontId="3" fillId="0" borderId="0" xfId="1" applyNumberFormat="1" applyFill="1" applyProtection="1"/>
    <xf numFmtId="2" fontId="0" fillId="0" borderId="0" xfId="0" applyNumberFormat="1" applyFill="1" applyProtection="1"/>
    <xf numFmtId="2" fontId="9" fillId="0" borderId="0" xfId="1" applyNumberFormat="1" applyFont="1"/>
    <xf numFmtId="2" fontId="8" fillId="2" borderId="0" xfId="1" applyNumberFormat="1" applyFont="1" applyFill="1"/>
    <xf numFmtId="2" fontId="8" fillId="0" borderId="0" xfId="1" applyNumberFormat="1" applyFont="1"/>
    <xf numFmtId="2" fontId="12" fillId="0" borderId="0" xfId="0" applyNumberFormat="1" applyFont="1"/>
    <xf numFmtId="3" fontId="23" fillId="0" borderId="0" xfId="0" applyNumberFormat="1" applyFont="1" applyFill="1" applyProtection="1"/>
    <xf numFmtId="0" fontId="0" fillId="0" borderId="0" xfId="0" applyNumberFormat="1" applyFill="1" applyProtection="1"/>
    <xf numFmtId="0" fontId="3" fillId="0" borderId="0" xfId="1" applyNumberFormat="1" applyFill="1" applyProtection="1"/>
    <xf numFmtId="0" fontId="3" fillId="0" borderId="0" xfId="1" applyNumberFormat="1"/>
    <xf numFmtId="0" fontId="9" fillId="0" borderId="0" xfId="1" applyNumberFormat="1" applyFont="1"/>
    <xf numFmtId="0" fontId="8" fillId="2" borderId="0" xfId="1" applyNumberFormat="1" applyFont="1" applyFill="1"/>
    <xf numFmtId="0" fontId="12" fillId="0" borderId="0" xfId="0" applyNumberFormat="1" applyFont="1"/>
    <xf numFmtId="0" fontId="21" fillId="0" borderId="0" xfId="0" applyNumberFormat="1" applyFont="1" applyFill="1" applyProtection="1"/>
    <xf numFmtId="3" fontId="21" fillId="0" borderId="0" xfId="0" applyNumberFormat="1" applyFont="1" applyFill="1" applyBorder="1" applyProtection="1"/>
    <xf numFmtId="0" fontId="21" fillId="0" borderId="0" xfId="0" applyNumberFormat="1" applyFont="1" applyFill="1" applyBorder="1" applyProtection="1"/>
    <xf numFmtId="9" fontId="24" fillId="3" borderId="0" xfId="4" applyNumberFormat="1"/>
    <xf numFmtId="3" fontId="25" fillId="0" borderId="0" xfId="0" applyNumberFormat="1" applyFont="1" applyFill="1" applyProtection="1"/>
    <xf numFmtId="3" fontId="26" fillId="0" borderId="0" xfId="0" applyNumberFormat="1" applyFont="1" applyFill="1" applyAlignment="1" applyProtection="1">
      <alignment horizontal="right"/>
    </xf>
    <xf numFmtId="3" fontId="27" fillId="0" borderId="0" xfId="0" applyNumberFormat="1" applyFont="1" applyFill="1" applyAlignment="1" applyProtection="1">
      <alignment horizontal="right"/>
    </xf>
    <xf numFmtId="3" fontId="27" fillId="0" borderId="0" xfId="0" applyNumberFormat="1" applyFont="1" applyFill="1" applyProtection="1"/>
    <xf numFmtId="3" fontId="23" fillId="0" borderId="0" xfId="0" applyNumberFormat="1" applyFont="1" applyFill="1" applyBorder="1" applyProtection="1"/>
    <xf numFmtId="3" fontId="5" fillId="0" borderId="0" xfId="1" applyNumberFormat="1" applyFont="1"/>
    <xf numFmtId="3" fontId="0" fillId="0" borderId="0" xfId="0" applyNumberFormat="1" applyFont="1" applyFill="1" applyProtection="1"/>
    <xf numFmtId="3" fontId="23" fillId="0" borderId="0" xfId="0" applyNumberFormat="1" applyFont="1"/>
    <xf numFmtId="3" fontId="29" fillId="0" borderId="0" xfId="1" applyNumberFormat="1" applyFont="1" applyFill="1" applyProtection="1"/>
    <xf numFmtId="0" fontId="28" fillId="0" borderId="0" xfId="1" applyFont="1" applyFill="1" applyProtection="1"/>
    <xf numFmtId="0" fontId="29" fillId="0" borderId="0" xfId="1" applyFont="1" applyFill="1" applyProtection="1"/>
    <xf numFmtId="3" fontId="25" fillId="0" borderId="0" xfId="0" applyNumberFormat="1" applyFont="1" applyFill="1" applyAlignment="1" applyProtection="1">
      <alignment horizontal="right"/>
    </xf>
    <xf numFmtId="3" fontId="30" fillId="0" borderId="0" xfId="0" applyNumberFormat="1" applyFont="1" applyAlignment="1">
      <alignment horizontal="right"/>
    </xf>
  </cellXfs>
  <cellStyles count="12">
    <cellStyle name="Bra" xfId="4" builtinId="26"/>
    <cellStyle name="Följd hyperlänk" xfId="7" builtinId="9" hidden="1"/>
    <cellStyle name="Följd hyperlänk" xfId="9" builtinId="9" hidden="1"/>
    <cellStyle name="Följd hyperlänk" xfId="11" builtinId="9" hidden="1"/>
    <cellStyle name="Hyperlänk" xfId="6" builtinId="8" hidden="1"/>
    <cellStyle name="Hyperlänk" xfId="8" builtinId="8" hidden="1"/>
    <cellStyle name="Hyperlänk" xfId="10" builtinId="8" hidden="1"/>
    <cellStyle name="Normal" xfId="0" builtinId="0"/>
    <cellStyle name="Normal 2" xfId="1"/>
    <cellStyle name="Normal 2 2" xfId="5"/>
    <cellStyle name="Normal 3" xfId="3"/>
    <cellStyle name="Percent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vmlDrawing" Target="../drawings/vmlDrawing7.vml"/><Relationship Id="rId3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Relationship Id="rId2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vmlDrawing" Target="../drawings/vmlDrawing9.vml"/><Relationship Id="rId3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A1:AV74"/>
  <sheetViews>
    <sheetView tabSelected="1" workbookViewId="0">
      <selection activeCell="A25" sqref="A25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1.5" style="2" customWidth="1"/>
    <col min="4" max="11" width="8.83203125" style="2"/>
    <col min="12" max="12" width="7.5" style="2" customWidth="1"/>
    <col min="13" max="13" width="5.83203125" style="2" customWidth="1"/>
    <col min="14" max="14" width="9.5" style="2" customWidth="1"/>
    <col min="15" max="15" width="9.83203125" style="2" customWidth="1"/>
    <col min="16" max="16" width="10.1640625" style="2" customWidth="1"/>
    <col min="17" max="17" width="9.5" style="2" customWidth="1"/>
    <col min="18" max="20" width="8.83203125" style="2"/>
    <col min="21" max="21" width="10.1640625" style="2" bestFit="1" customWidth="1"/>
    <col min="22" max="16384" width="8.832031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23" t="s">
        <v>67</v>
      </c>
      <c r="P2" s="3"/>
      <c r="Q2" s="3"/>
      <c r="R2" s="3"/>
      <c r="S2" s="3"/>
      <c r="T2" s="3"/>
      <c r="U2" s="3"/>
    </row>
    <row r="3" spans="1:21" ht="16" x14ac:dyDescent="0.2">
      <c r="A3" s="4">
        <v>2015</v>
      </c>
      <c r="B3" s="5" t="s">
        <v>1</v>
      </c>
      <c r="C3" s="5" t="s">
        <v>34</v>
      </c>
      <c r="D3" s="5" t="s">
        <v>2</v>
      </c>
      <c r="E3" s="5" t="s">
        <v>3</v>
      </c>
      <c r="F3" s="5" t="s">
        <v>18</v>
      </c>
      <c r="G3" s="5" t="s">
        <v>66</v>
      </c>
      <c r="H3" s="5" t="s">
        <v>5</v>
      </c>
      <c r="I3" s="5" t="s">
        <v>4</v>
      </c>
      <c r="J3" s="5" t="s">
        <v>6</v>
      </c>
      <c r="K3" s="5" t="s">
        <v>7</v>
      </c>
      <c r="L3" s="5"/>
      <c r="M3" s="5"/>
      <c r="N3" s="5"/>
      <c r="O3" s="6" t="s">
        <v>10</v>
      </c>
      <c r="P3" s="3"/>
      <c r="Q3" s="3"/>
      <c r="R3" s="3"/>
      <c r="S3" s="3"/>
      <c r="T3" s="3"/>
      <c r="U3" s="3"/>
    </row>
    <row r="4" spans="1:21" x14ac:dyDescent="0.2">
      <c r="A4" s="7" t="s">
        <v>70</v>
      </c>
      <c r="B4" s="2">
        <f>SUM(Uppvidinge:Ljungby!B4)</f>
        <v>3662</v>
      </c>
      <c r="C4" s="33"/>
      <c r="D4" s="8"/>
      <c r="P4" s="35"/>
      <c r="Q4" s="35"/>
      <c r="R4" s="35"/>
      <c r="S4" s="35"/>
      <c r="T4" s="35"/>
      <c r="U4" s="35"/>
    </row>
    <row r="5" spans="1:21" ht="16" x14ac:dyDescent="0.2">
      <c r="A5" s="4"/>
      <c r="C5" s="39"/>
      <c r="D5" s="39"/>
      <c r="E5" s="39"/>
      <c r="F5" s="39"/>
      <c r="G5" s="39"/>
      <c r="P5" s="35"/>
      <c r="Q5" s="35"/>
      <c r="R5" s="35"/>
      <c r="S5" s="35"/>
      <c r="T5" s="35"/>
      <c r="U5" s="35"/>
    </row>
    <row r="6" spans="1:21" x14ac:dyDescent="0.2">
      <c r="A6" s="7" t="s">
        <v>11</v>
      </c>
      <c r="B6" s="35">
        <f>SUM(Uppvidinge:Ljungby!B6)</f>
        <v>177617</v>
      </c>
      <c r="C6" s="35">
        <f>SUM(Uppvidinge:Ljungby!C6)</f>
        <v>0</v>
      </c>
      <c r="D6" s="35">
        <f>SUM(Uppvidinge:Ljungby!D6)</f>
        <v>0</v>
      </c>
      <c r="E6" s="35">
        <f>SUM(Uppvidinge:Ljungby!E6)</f>
        <v>0</v>
      </c>
      <c r="F6" s="35">
        <f>SUM(Uppvidinge:Ljungby!F6)</f>
        <v>0</v>
      </c>
      <c r="G6" s="35">
        <f>SUM(Uppvidinge:Ljungby!G6)</f>
        <v>0</v>
      </c>
      <c r="H6" s="35">
        <f>SUM(Uppvidinge:Ljungby!H6)</f>
        <v>0</v>
      </c>
      <c r="I6" s="35">
        <f>SUM(Uppvidinge:Ljungby!I6)</f>
        <v>0</v>
      </c>
      <c r="J6" s="35">
        <f>SUM(Uppvidinge:Ljungby!J6)</f>
        <v>0</v>
      </c>
      <c r="K6" s="35">
        <f>SUM(Uppvidinge:Ljungby!K6)</f>
        <v>0</v>
      </c>
      <c r="L6" s="35"/>
      <c r="M6" s="35"/>
      <c r="N6" s="35"/>
      <c r="O6" s="35">
        <f>SUM(C6:K6)</f>
        <v>0</v>
      </c>
      <c r="P6" s="35"/>
      <c r="Q6" s="35"/>
      <c r="R6" s="35"/>
      <c r="S6" s="35"/>
      <c r="T6" s="35"/>
      <c r="U6" s="35"/>
    </row>
    <row r="7" spans="1:21" x14ac:dyDescent="0.2">
      <c r="A7" s="7" t="s">
        <v>12</v>
      </c>
      <c r="B7" s="35">
        <f>SUM(Uppvidinge:Ljungby!B7)</f>
        <v>0</v>
      </c>
      <c r="C7" s="35">
        <f>SUM(Uppvidinge:Ljungby!C7)</f>
        <v>0</v>
      </c>
      <c r="D7" s="35">
        <f>SUM(Uppvidinge:Ljungby!D7)</f>
        <v>0</v>
      </c>
      <c r="E7" s="35">
        <f>SUM(Uppvidinge:Ljungby!E7)</f>
        <v>0</v>
      </c>
      <c r="F7" s="35">
        <f>SUM(Uppvidinge:Ljungby!F7)</f>
        <v>0</v>
      </c>
      <c r="G7" s="35">
        <f>SUM(Uppvidinge:Ljungby!G7)</f>
        <v>0</v>
      </c>
      <c r="H7" s="35">
        <f>SUM(Uppvidinge:Ljungby!H7)</f>
        <v>0</v>
      </c>
      <c r="I7" s="35">
        <f>SUM(Uppvidinge:Ljungby!I7)</f>
        <v>0</v>
      </c>
      <c r="J7" s="35">
        <f>SUM(Uppvidinge:Ljungby!J7)</f>
        <v>0</v>
      </c>
      <c r="K7" s="35">
        <f>SUM(Uppvidinge:Ljungby!K7)</f>
        <v>0</v>
      </c>
      <c r="L7" s="35"/>
      <c r="M7" s="35"/>
      <c r="N7" s="35"/>
      <c r="O7" s="35">
        <f>SUM(C7:K7)</f>
        <v>0</v>
      </c>
      <c r="P7" s="35"/>
      <c r="Q7" s="35"/>
      <c r="R7" s="35"/>
      <c r="S7" s="35"/>
      <c r="T7" s="35"/>
      <c r="U7" s="35"/>
    </row>
    <row r="8" spans="1:21" x14ac:dyDescent="0.2">
      <c r="A8" s="7" t="s">
        <v>13</v>
      </c>
      <c r="B8" s="35">
        <f>SUM(Uppvidinge:Ljungby!B8)</f>
        <v>139740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5"/>
      <c r="P8" s="35"/>
      <c r="Q8" s="35"/>
      <c r="R8" s="35"/>
      <c r="S8" s="35"/>
      <c r="T8" s="35"/>
      <c r="U8" s="35"/>
    </row>
    <row r="9" spans="1:21" x14ac:dyDescent="0.2">
      <c r="A9" s="7" t="s">
        <v>14</v>
      </c>
      <c r="B9" s="35">
        <f>SUM(Uppvidinge:Ljungby!B9)</f>
        <v>19872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5"/>
      <c r="P9" s="35"/>
      <c r="Q9" s="35"/>
      <c r="R9" s="35"/>
      <c r="S9" s="35"/>
      <c r="T9" s="35"/>
      <c r="U9" s="35"/>
    </row>
    <row r="10" spans="1:21" x14ac:dyDescent="0.2">
      <c r="A10" s="7" t="s">
        <v>15</v>
      </c>
      <c r="B10" s="35">
        <f>SUM(B4:B9)</f>
        <v>340891</v>
      </c>
      <c r="C10" s="35">
        <f>SUM(C6:C7)</f>
        <v>0</v>
      </c>
      <c r="D10" s="35">
        <f t="shared" ref="D10:K10" si="0">SUM(D6:D7)</f>
        <v>0</v>
      </c>
      <c r="E10" s="35">
        <f t="shared" si="0"/>
        <v>0</v>
      </c>
      <c r="F10" s="35">
        <f t="shared" si="0"/>
        <v>0</v>
      </c>
      <c r="G10" s="35">
        <f t="shared" si="0"/>
        <v>0</v>
      </c>
      <c r="H10" s="35">
        <f t="shared" si="0"/>
        <v>0</v>
      </c>
      <c r="I10" s="35">
        <f t="shared" si="0"/>
        <v>0</v>
      </c>
      <c r="J10" s="35">
        <f t="shared" si="0"/>
        <v>0</v>
      </c>
      <c r="K10" s="35">
        <f t="shared" si="0"/>
        <v>0</v>
      </c>
      <c r="L10" s="33"/>
      <c r="M10" s="33"/>
      <c r="N10" s="33"/>
      <c r="O10" s="35">
        <f t="shared" ref="O10" si="1">SUM(O6:O7)</f>
        <v>0</v>
      </c>
      <c r="P10" s="35"/>
      <c r="Q10" s="35"/>
      <c r="R10" s="35"/>
      <c r="S10" s="35"/>
      <c r="T10" s="35"/>
      <c r="U10" s="35"/>
    </row>
    <row r="11" spans="1:21" x14ac:dyDescent="0.2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35"/>
      <c r="Q11" s="35"/>
      <c r="R11" s="35"/>
      <c r="S11" s="35"/>
      <c r="T11" s="35"/>
      <c r="U11" s="35"/>
    </row>
    <row r="12" spans="1:21" x14ac:dyDescent="0.2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</row>
    <row r="13" spans="1:21" ht="19" x14ac:dyDescent="0.25">
      <c r="A13" s="1" t="s">
        <v>16</v>
      </c>
      <c r="B13" s="34"/>
      <c r="C13" s="34"/>
      <c r="D13" s="34"/>
      <c r="E13" s="34"/>
      <c r="F13" s="34"/>
      <c r="G13" s="34"/>
      <c r="H13" s="34"/>
      <c r="I13" s="8"/>
      <c r="J13" s="8"/>
      <c r="K13" s="8"/>
      <c r="L13" s="8"/>
      <c r="M13" s="8"/>
      <c r="N13" s="8"/>
      <c r="O13" s="34"/>
      <c r="P13" s="35"/>
      <c r="Q13" s="35"/>
      <c r="R13" s="35"/>
      <c r="S13" s="35"/>
      <c r="T13" s="35"/>
      <c r="U13" s="35"/>
    </row>
    <row r="14" spans="1:21" ht="16" x14ac:dyDescent="0.2">
      <c r="A14" s="23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3"/>
      <c r="Q14" s="3"/>
      <c r="R14" s="3"/>
      <c r="S14" s="3"/>
      <c r="T14" s="3"/>
      <c r="U14" s="3"/>
    </row>
    <row r="15" spans="1:21" ht="16" x14ac:dyDescent="0.2">
      <c r="B15" s="5" t="s">
        <v>17</v>
      </c>
      <c r="C15" s="5" t="s">
        <v>34</v>
      </c>
      <c r="D15" s="5" t="s">
        <v>2</v>
      </c>
      <c r="E15" s="5" t="s">
        <v>3</v>
      </c>
      <c r="F15" s="5" t="s">
        <v>18</v>
      </c>
      <c r="G15" s="5" t="s">
        <v>66</v>
      </c>
      <c r="H15" s="5" t="s">
        <v>5</v>
      </c>
      <c r="I15" s="5" t="s">
        <v>4</v>
      </c>
      <c r="J15" s="5" t="s">
        <v>6</v>
      </c>
      <c r="K15" s="5" t="s">
        <v>7</v>
      </c>
      <c r="L15" s="5" t="s">
        <v>68</v>
      </c>
      <c r="M15" s="5" t="s">
        <v>8</v>
      </c>
      <c r="N15" s="5" t="s">
        <v>9</v>
      </c>
      <c r="O15" s="8" t="s">
        <v>10</v>
      </c>
      <c r="P15" s="3"/>
      <c r="Q15" s="3"/>
      <c r="R15" s="3"/>
      <c r="S15" s="3"/>
      <c r="T15" s="3"/>
      <c r="U15" s="3"/>
    </row>
    <row r="16" spans="1:21" ht="16" x14ac:dyDescent="0.2">
      <c r="B16" s="8"/>
      <c r="C16" s="39"/>
      <c r="D16" s="39"/>
      <c r="E16" s="39"/>
      <c r="F16" s="39"/>
      <c r="G16" s="39"/>
      <c r="H16" s="8"/>
      <c r="I16" s="8"/>
      <c r="J16" s="8"/>
      <c r="K16" s="8"/>
      <c r="L16" s="8"/>
      <c r="M16" s="8"/>
      <c r="N16" s="8"/>
      <c r="O16" s="8"/>
      <c r="P16" s="3"/>
      <c r="Q16" s="40"/>
      <c r="R16" s="3"/>
      <c r="S16" s="3"/>
      <c r="T16" s="3"/>
      <c r="U16" s="3"/>
    </row>
    <row r="17" spans="1:26" ht="16" x14ac:dyDescent="0.2">
      <c r="A17" s="7" t="s">
        <v>19</v>
      </c>
      <c r="B17" s="35">
        <f>SUM(Uppvidinge:Ljungby!B17)</f>
        <v>759624</v>
      </c>
      <c r="C17" s="35">
        <f>SUM(Uppvidinge:Ljungby!C17)</f>
        <v>3324</v>
      </c>
      <c r="D17" s="35">
        <f>SUM(Uppvidinge:Ljungby!D17)</f>
        <v>0</v>
      </c>
      <c r="E17" s="35">
        <f>SUM(Uppvidinge:Ljungby!E17)</f>
        <v>0</v>
      </c>
      <c r="F17" s="35">
        <f>SUM(Uppvidinge:Ljungby!F17)</f>
        <v>0</v>
      </c>
      <c r="G17" s="35">
        <f>SUM(Uppvidinge:Ljungby!G17)</f>
        <v>808695</v>
      </c>
      <c r="H17" s="35">
        <f>SUM(Uppvidinge:Ljungby!H17)</f>
        <v>0</v>
      </c>
      <c r="I17" s="35">
        <f>SUM(Uppvidinge:Ljungby!I17)</f>
        <v>0</v>
      </c>
      <c r="J17" s="35">
        <f>SUM(Uppvidinge:Ljungby!J17)</f>
        <v>63809</v>
      </c>
      <c r="K17" s="35">
        <f>SUM(Uppvidinge:Ljungby!K17)</f>
        <v>154700</v>
      </c>
      <c r="L17" s="35">
        <f>SUM(Uppvidinge:Ljungby!L17)</f>
        <v>17150</v>
      </c>
      <c r="M17" s="35">
        <f>SUM(Uppvidinge:Ljungby!M17)</f>
        <v>0</v>
      </c>
      <c r="N17" s="35">
        <f>SUM(Uppvidinge:Ljungby!N17)</f>
        <v>0</v>
      </c>
      <c r="O17" s="35">
        <f>SUM(C17:N17)</f>
        <v>1047678</v>
      </c>
      <c r="P17" s="3"/>
      <c r="Q17" s="41"/>
      <c r="R17" s="42"/>
      <c r="S17" s="3"/>
      <c r="T17" s="3"/>
      <c r="U17" s="3"/>
    </row>
    <row r="18" spans="1:26" ht="16" x14ac:dyDescent="0.2">
      <c r="A18" s="7" t="s">
        <v>20</v>
      </c>
      <c r="B18" s="35">
        <f>SUM(Uppvidinge:Ljungby!B18)</f>
        <v>487663</v>
      </c>
      <c r="C18" s="35">
        <f>SUM(Uppvidinge:Ljungby!C18)</f>
        <v>5338</v>
      </c>
      <c r="D18" s="35">
        <f>SUM(Uppvidinge:Ljungby!D18)</f>
        <v>0</v>
      </c>
      <c r="E18" s="35">
        <f>SUM(Uppvidinge:Ljungby!E18)</f>
        <v>896</v>
      </c>
      <c r="F18" s="35">
        <f>SUM(Uppvidinge:Ljungby!F18)</f>
        <v>0</v>
      </c>
      <c r="G18" s="35">
        <f>SUM(Uppvidinge:Ljungby!G18)</f>
        <v>498607</v>
      </c>
      <c r="H18" s="35">
        <f>SUM(Uppvidinge:Ljungby!H18)</f>
        <v>0</v>
      </c>
      <c r="I18" s="35">
        <f>SUM(Uppvidinge:Ljungby!I18)</f>
        <v>0</v>
      </c>
      <c r="J18" s="35">
        <f>SUM(Uppvidinge:Ljungby!J18)</f>
        <v>10800</v>
      </c>
      <c r="K18" s="35">
        <f>SUM(Uppvidinge:Ljungby!K18)</f>
        <v>0</v>
      </c>
      <c r="L18" s="35">
        <f>SUM(Uppvidinge:Ljungby!L18)</f>
        <v>0</v>
      </c>
      <c r="M18" s="35">
        <f>SUM(Uppvidinge:Ljungby!M18)</f>
        <v>0</v>
      </c>
      <c r="N18" s="35">
        <f>SUM(Uppvidinge:Ljungby!N18)</f>
        <v>0</v>
      </c>
      <c r="O18" s="35">
        <f>SUM(C18:N18)</f>
        <v>515641</v>
      </c>
      <c r="P18" s="3"/>
      <c r="Q18" s="41"/>
      <c r="R18" s="42"/>
      <c r="S18" s="3"/>
      <c r="T18" s="3"/>
      <c r="U18" s="3"/>
    </row>
    <row r="19" spans="1:26" ht="16" x14ac:dyDescent="0.2">
      <c r="A19" s="7" t="s">
        <v>21</v>
      </c>
      <c r="B19" s="35">
        <f>SUM(Uppvidinge:Ljungby!B19)</f>
        <v>0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5"/>
      <c r="O19" s="35"/>
      <c r="P19" s="3"/>
      <c r="Q19" s="3"/>
      <c r="R19" s="3"/>
      <c r="S19" s="3"/>
      <c r="T19" s="3"/>
      <c r="U19" s="3"/>
    </row>
    <row r="20" spans="1:26" ht="16" x14ac:dyDescent="0.2">
      <c r="A20" s="7" t="s">
        <v>22</v>
      </c>
      <c r="B20" s="35">
        <f>SUM(Uppvidinge:Ljungby!B20)</f>
        <v>0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5"/>
      <c r="O20" s="35"/>
      <c r="P20" s="3"/>
      <c r="Q20" s="3"/>
      <c r="R20" s="3"/>
      <c r="S20" s="3"/>
      <c r="T20" s="3"/>
      <c r="U20" s="3"/>
    </row>
    <row r="21" spans="1:26" ht="16" x14ac:dyDescent="0.2">
      <c r="A21" s="7" t="s">
        <v>23</v>
      </c>
      <c r="B21" s="35">
        <f>SUM(Uppvidinge:Ljungby!B21)</f>
        <v>63563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5"/>
      <c r="P21" s="3"/>
      <c r="Q21" s="3"/>
      <c r="R21" s="3"/>
      <c r="S21" s="3" t="s">
        <v>25</v>
      </c>
      <c r="T21" s="9">
        <f>O42/1000</f>
        <v>6103.60232</v>
      </c>
      <c r="U21" s="3"/>
    </row>
    <row r="22" spans="1:26" ht="16" x14ac:dyDescent="0.2">
      <c r="A22" s="7" t="s">
        <v>24</v>
      </c>
      <c r="B22" s="35">
        <f>SUM(Uppvidinge:Ljungby!B22)</f>
        <v>0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5"/>
      <c r="P22" s="3"/>
      <c r="Q22" s="3"/>
      <c r="R22" s="3"/>
      <c r="S22" s="3"/>
      <c r="T22" s="3"/>
      <c r="U22" s="3"/>
    </row>
    <row r="23" spans="1:26" ht="16" x14ac:dyDescent="0.2">
      <c r="A23" s="7" t="s">
        <v>15</v>
      </c>
      <c r="B23" s="35">
        <f>SUM(B17:B22)</f>
        <v>1310850</v>
      </c>
      <c r="C23" s="35">
        <f t="shared" ref="C23:O23" si="2">SUM(C17:C22)</f>
        <v>8662</v>
      </c>
      <c r="D23" s="35">
        <f t="shared" si="2"/>
        <v>0</v>
      </c>
      <c r="E23" s="35">
        <f t="shared" si="2"/>
        <v>896</v>
      </c>
      <c r="F23" s="35">
        <f t="shared" si="2"/>
        <v>0</v>
      </c>
      <c r="G23" s="35">
        <f t="shared" si="2"/>
        <v>1307302</v>
      </c>
      <c r="H23" s="35">
        <f t="shared" si="2"/>
        <v>0</v>
      </c>
      <c r="I23" s="35">
        <f t="shared" si="2"/>
        <v>0</v>
      </c>
      <c r="J23" s="35">
        <f t="shared" si="2"/>
        <v>74609</v>
      </c>
      <c r="K23" s="35">
        <f t="shared" si="2"/>
        <v>154700</v>
      </c>
      <c r="L23" s="35">
        <f t="shared" si="2"/>
        <v>17150</v>
      </c>
      <c r="M23" s="35">
        <f t="shared" si="2"/>
        <v>0</v>
      </c>
      <c r="N23" s="35">
        <f t="shared" si="2"/>
        <v>0</v>
      </c>
      <c r="O23" s="35">
        <f t="shared" si="2"/>
        <v>1563319</v>
      </c>
      <c r="P23" s="3"/>
      <c r="Q23" s="3"/>
      <c r="R23" s="3"/>
      <c r="S23" s="3"/>
      <c r="T23" s="3" t="s">
        <v>26</v>
      </c>
      <c r="U23" s="3" t="s">
        <v>27</v>
      </c>
    </row>
    <row r="24" spans="1:26" ht="16" x14ac:dyDescent="0.2">
      <c r="A24" s="43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3"/>
      <c r="Q24" s="3"/>
      <c r="R24" s="3"/>
      <c r="S24" s="3" t="s">
        <v>9</v>
      </c>
      <c r="T24" s="10">
        <f>N42/1000</f>
        <v>1861.53532</v>
      </c>
      <c r="U24" s="11">
        <f>N43</f>
        <v>0.30498961472312958</v>
      </c>
    </row>
    <row r="25" spans="1:26" ht="16" x14ac:dyDescent="0.2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"/>
      <c r="Q25" s="3"/>
      <c r="R25" s="3"/>
      <c r="S25" s="3" t="s">
        <v>66</v>
      </c>
      <c r="T25" s="10">
        <f>G42/1000</f>
        <v>2035.9849999999999</v>
      </c>
      <c r="U25" s="12">
        <f>G43</f>
        <v>0.33357104432059392</v>
      </c>
    </row>
    <row r="26" spans="1:26" ht="16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3"/>
      <c r="Q26" s="3"/>
      <c r="R26" s="3"/>
      <c r="S26" s="3" t="s">
        <v>6</v>
      </c>
      <c r="T26" s="10">
        <f>J42/1000</f>
        <v>74.608999999999995</v>
      </c>
      <c r="U26" s="11">
        <f>J43</f>
        <v>1.2223764932312956E-2</v>
      </c>
    </row>
    <row r="27" spans="1:26" ht="19" x14ac:dyDescent="0.25">
      <c r="A27" s="1" t="s">
        <v>28</v>
      </c>
      <c r="B27" s="34"/>
      <c r="C27" s="34"/>
      <c r="D27" s="34"/>
      <c r="E27" s="34"/>
      <c r="F27" s="34"/>
      <c r="G27" s="34"/>
      <c r="H27" s="8"/>
      <c r="I27" s="8"/>
      <c r="J27" s="8"/>
      <c r="K27" s="8"/>
      <c r="L27" s="8"/>
      <c r="M27" s="8"/>
      <c r="N27" s="8"/>
      <c r="O27" s="8"/>
      <c r="P27" s="3"/>
      <c r="Q27" s="3"/>
      <c r="R27" s="3"/>
      <c r="S27" s="3" t="s">
        <v>30</v>
      </c>
      <c r="T27" s="10">
        <f>F42/1000</f>
        <v>158.25700000000001</v>
      </c>
      <c r="U27" s="11">
        <f>F43</f>
        <v>2.5928458589353179E-2</v>
      </c>
      <c r="W27" s="35"/>
      <c r="X27" s="35"/>
      <c r="Y27" s="35"/>
      <c r="Z27" s="35"/>
    </row>
    <row r="28" spans="1:26" ht="16" x14ac:dyDescent="0.2">
      <c r="A28" s="23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3"/>
      <c r="Q28" s="3"/>
      <c r="R28" s="3"/>
      <c r="S28" s="3" t="s">
        <v>3</v>
      </c>
      <c r="T28" s="9">
        <f>E42/1000</f>
        <v>96.802999999999997</v>
      </c>
      <c r="U28" s="11">
        <f>E43</f>
        <v>1.5859978243143467E-2</v>
      </c>
      <c r="W28" s="35"/>
      <c r="X28" s="35"/>
      <c r="Y28" s="35"/>
      <c r="Z28" s="35"/>
    </row>
    <row r="29" spans="1:26" ht="16" x14ac:dyDescent="0.2">
      <c r="B29" s="5" t="s">
        <v>29</v>
      </c>
      <c r="C29" s="5" t="s">
        <v>34</v>
      </c>
      <c r="D29" s="5" t="s">
        <v>2</v>
      </c>
      <c r="E29" s="5" t="s">
        <v>3</v>
      </c>
      <c r="F29" s="5" t="s">
        <v>30</v>
      </c>
      <c r="G29" s="5" t="s">
        <v>66</v>
      </c>
      <c r="H29" s="5" t="s">
        <v>5</v>
      </c>
      <c r="I29" s="5" t="s">
        <v>4</v>
      </c>
      <c r="J29" s="5" t="s">
        <v>6</v>
      </c>
      <c r="K29" s="5" t="s">
        <v>7</v>
      </c>
      <c r="L29" s="5" t="s">
        <v>8</v>
      </c>
      <c r="M29" s="5" t="s">
        <v>8</v>
      </c>
      <c r="N29" s="5" t="s">
        <v>9</v>
      </c>
      <c r="O29" s="5" t="s">
        <v>31</v>
      </c>
      <c r="P29" s="3"/>
      <c r="Q29" s="3"/>
      <c r="R29" s="3"/>
      <c r="S29" s="2" t="s">
        <v>2</v>
      </c>
      <c r="T29" s="2">
        <f>D42/1000</f>
        <v>0</v>
      </c>
      <c r="U29" s="38">
        <f>D43</f>
        <v>0</v>
      </c>
      <c r="W29" s="35"/>
      <c r="X29" s="35"/>
      <c r="Y29" s="35"/>
      <c r="Z29" s="35"/>
    </row>
    <row r="30" spans="1:26" ht="16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3"/>
      <c r="Q30" s="3"/>
      <c r="R30" s="3"/>
      <c r="S30" s="2" t="s">
        <v>7</v>
      </c>
      <c r="T30" s="2">
        <f>K42/1000</f>
        <v>154.69999999999999</v>
      </c>
      <c r="U30" s="38">
        <f>K43</f>
        <v>2.5345687987090221E-2</v>
      </c>
      <c r="W30" s="35"/>
      <c r="X30" s="35"/>
      <c r="Y30" s="35"/>
      <c r="Z30" s="35"/>
    </row>
    <row r="31" spans="1:26" ht="16" x14ac:dyDescent="0.2">
      <c r="A31" s="4" t="s">
        <v>32</v>
      </c>
      <c r="B31" s="35">
        <f>SUM(Uppvidinge:Ljungby!B31)</f>
        <v>0</v>
      </c>
      <c r="C31" s="35">
        <f>SUM(Uppvidinge:Ljungby!C31)</f>
        <v>55389</v>
      </c>
      <c r="D31" s="35">
        <f>SUM(Uppvidinge:Ljungby!D31)</f>
        <v>0</v>
      </c>
      <c r="E31" s="35">
        <f>SUM(Uppvidinge:Ljungby!E31)</f>
        <v>0</v>
      </c>
      <c r="F31" s="35">
        <f>SUM(Uppvidinge:Ljungby!F31)</f>
        <v>5629</v>
      </c>
      <c r="G31" s="35">
        <f>SUM(Uppvidinge:Ljungby!G31)</f>
        <v>0</v>
      </c>
      <c r="H31" s="35">
        <f>SUM(Uppvidinge:Ljungby!H31)</f>
        <v>0</v>
      </c>
      <c r="I31" s="35">
        <f>SUM(Uppvidinge:Ljungby!I31)</f>
        <v>0</v>
      </c>
      <c r="J31" s="35">
        <f>SUM(Uppvidinge:Ljungby!J31)</f>
        <v>0</v>
      </c>
      <c r="K31" s="35">
        <f>SUM(Uppvidinge:Ljungby!K31)</f>
        <v>0</v>
      </c>
      <c r="L31" s="35">
        <f>SUM(Uppvidinge:Ljungby!L31)</f>
        <v>0</v>
      </c>
      <c r="M31" s="35">
        <f>SUM(Uppvidinge:Ljungby!M31)</f>
        <v>0</v>
      </c>
      <c r="N31" s="35">
        <f>SUM(Uppvidinge:Ljungby!N31)</f>
        <v>94661</v>
      </c>
      <c r="O31" s="35">
        <f>SUM(B31:N31)</f>
        <v>155679</v>
      </c>
      <c r="P31" s="13">
        <f>O31/O$39</f>
        <v>2.757634470085461E-2</v>
      </c>
      <c r="Q31" s="14" t="s">
        <v>33</v>
      </c>
      <c r="R31" s="3"/>
      <c r="S31" s="3" t="s">
        <v>68</v>
      </c>
      <c r="T31" s="10">
        <f>L42/1000</f>
        <v>17.149999999999999</v>
      </c>
      <c r="U31" s="11">
        <f>L43</f>
        <v>2.8098160890665629E-3</v>
      </c>
      <c r="W31" s="35"/>
      <c r="X31" s="35"/>
      <c r="Y31" s="35"/>
      <c r="Z31" s="35"/>
    </row>
    <row r="32" spans="1:26" ht="16" x14ac:dyDescent="0.2">
      <c r="A32" s="4" t="s">
        <v>35</v>
      </c>
      <c r="B32" s="35">
        <f>SUM(Uppvidinge:Ljungby!B32)</f>
        <v>180728</v>
      </c>
      <c r="C32" s="35">
        <f>SUM(Uppvidinge:Ljungby!C32)</f>
        <v>62492</v>
      </c>
      <c r="D32" s="35">
        <f>SUM(Uppvidinge:Ljungby!D32)</f>
        <v>0</v>
      </c>
      <c r="E32" s="35">
        <f>SUM(Uppvidinge:Ljungby!E32)</f>
        <v>94823</v>
      </c>
      <c r="F32" s="35">
        <f>SUM(Uppvidinge:Ljungby!F32)</f>
        <v>23233</v>
      </c>
      <c r="G32" s="35">
        <f>SUM(Uppvidinge:Ljungby!G32)</f>
        <v>350780</v>
      </c>
      <c r="H32" s="35">
        <f>SUM(Uppvidinge:Ljungby!H32)</f>
        <v>0</v>
      </c>
      <c r="I32" s="35">
        <f>SUM(Uppvidinge:Ljungby!I32)</f>
        <v>0</v>
      </c>
      <c r="J32" s="35">
        <f>SUM(Uppvidinge:Ljungby!J32)</f>
        <v>0</v>
      </c>
      <c r="K32" s="35">
        <f>SUM(Uppvidinge:Ljungby!K32)</f>
        <v>0</v>
      </c>
      <c r="L32" s="35">
        <f>SUM(Uppvidinge:Ljungby!L32)</f>
        <v>0</v>
      </c>
      <c r="M32" s="35">
        <f>SUM(Uppvidinge:Ljungby!M32)</f>
        <v>0</v>
      </c>
      <c r="N32" s="35">
        <f>SUM(Uppvidinge:Ljungby!N32)</f>
        <v>564698</v>
      </c>
      <c r="O32" s="35">
        <f t="shared" ref="O32:O38" si="3">SUM(B32:N32)</f>
        <v>1276754</v>
      </c>
      <c r="P32" s="13">
        <f>O32/O$39</f>
        <v>0.22615900925747806</v>
      </c>
      <c r="Q32" s="14" t="s">
        <v>36</v>
      </c>
      <c r="R32" s="3"/>
      <c r="S32" s="3" t="s">
        <v>5</v>
      </c>
      <c r="T32" s="10">
        <f>H42/1000</f>
        <v>1.3480000000000001</v>
      </c>
      <c r="U32" s="11">
        <f>H43</f>
        <v>2.2085318297736015E-4</v>
      </c>
      <c r="W32" s="35"/>
      <c r="X32" s="35"/>
      <c r="Y32" s="35"/>
      <c r="Z32" s="35"/>
    </row>
    <row r="33" spans="1:48" ht="16" x14ac:dyDescent="0.2">
      <c r="A33" s="4" t="s">
        <v>37</v>
      </c>
      <c r="B33" s="35">
        <f>SUM(Uppvidinge:Ljungby!B33)</f>
        <v>105276</v>
      </c>
      <c r="C33" s="35">
        <f>SUM(Uppvidinge:Ljungby!C33)</f>
        <v>13741</v>
      </c>
      <c r="D33" s="35">
        <f>SUM(Uppvidinge:Ljungby!D33)</f>
        <v>0</v>
      </c>
      <c r="E33" s="35">
        <f>SUM(Uppvidinge:Ljungby!E33)</f>
        <v>0</v>
      </c>
      <c r="F33" s="35">
        <f>SUM(Uppvidinge:Ljungby!F33)</f>
        <v>0</v>
      </c>
      <c r="G33" s="35">
        <f>SUM(Uppvidinge:Ljungby!G33)</f>
        <v>0</v>
      </c>
      <c r="H33" s="35">
        <f>SUM(Uppvidinge:Ljungby!H33)</f>
        <v>0</v>
      </c>
      <c r="I33" s="35">
        <f>SUM(Uppvidinge:Ljungby!I33)</f>
        <v>0</v>
      </c>
      <c r="J33" s="35">
        <f>SUM(Uppvidinge:Ljungby!J33)</f>
        <v>0</v>
      </c>
      <c r="K33" s="35">
        <f>SUM(Uppvidinge:Ljungby!K33)</f>
        <v>0</v>
      </c>
      <c r="L33" s="35">
        <f>SUM(Uppvidinge:Ljungby!L33)</f>
        <v>0</v>
      </c>
      <c r="M33" s="35">
        <f>SUM(Uppvidinge:Ljungby!M33)</f>
        <v>0</v>
      </c>
      <c r="N33" s="35">
        <f>SUM(Uppvidinge:Ljungby!N33)</f>
        <v>162765</v>
      </c>
      <c r="O33" s="35">
        <f t="shared" si="3"/>
        <v>281782</v>
      </c>
      <c r="P33" s="13">
        <f>O33/O$39</f>
        <v>4.9913717087701065E-2</v>
      </c>
      <c r="Q33" s="14" t="s">
        <v>38</v>
      </c>
      <c r="R33" s="3"/>
      <c r="S33" s="3" t="s">
        <v>34</v>
      </c>
      <c r="T33" s="10">
        <f>C42/1000</f>
        <v>1703.2149999999999</v>
      </c>
      <c r="U33" s="12">
        <f>C43</f>
        <v>0.27905078193233268</v>
      </c>
      <c r="W33" s="35"/>
      <c r="X33" s="35"/>
      <c r="Y33" s="35"/>
      <c r="Z33" s="35"/>
    </row>
    <row r="34" spans="1:48" ht="16" x14ac:dyDescent="0.2">
      <c r="A34" s="4" t="s">
        <v>39</v>
      </c>
      <c r="B34" s="35">
        <f>SUM(Uppvidinge:Ljungby!B34)</f>
        <v>0</v>
      </c>
      <c r="C34" s="35">
        <f>SUM(Uppvidinge:Ljungby!C34)</f>
        <v>1548301</v>
      </c>
      <c r="D34" s="35">
        <f>SUM(Uppvidinge:Ljungby!D34)</f>
        <v>0</v>
      </c>
      <c r="E34" s="84">
        <v>1084</v>
      </c>
      <c r="F34" s="35">
        <f>SUM(Uppvidinge:Ljungby!F34)</f>
        <v>129395</v>
      </c>
      <c r="G34" s="35">
        <f>SUM(Uppvidinge:Ljungby!G34)</f>
        <v>0</v>
      </c>
      <c r="H34" s="84">
        <v>1348</v>
      </c>
      <c r="I34" s="35">
        <f>SUM(Uppvidinge:Ljungby!I34)</f>
        <v>0</v>
      </c>
      <c r="J34" s="35">
        <f>SUM(Uppvidinge:Ljungby!J34)</f>
        <v>0</v>
      </c>
      <c r="K34" s="35">
        <f>SUM(Uppvidinge:Ljungby!K34)</f>
        <v>0</v>
      </c>
      <c r="L34" s="35">
        <f>SUM(Uppvidinge:Ljungby!L34)</f>
        <v>0</v>
      </c>
      <c r="M34" s="35">
        <f>SUM(Uppvidinge:Ljungby!M34)</f>
        <v>0</v>
      </c>
      <c r="N34" s="35">
        <f>SUM(Uppvidinge:Ljungby!N34)</f>
        <v>498</v>
      </c>
      <c r="O34" s="84">
        <f t="shared" si="3"/>
        <v>1680626</v>
      </c>
      <c r="P34" s="13">
        <f>O34/O$39</f>
        <v>0.29769925223837818</v>
      </c>
      <c r="Q34" s="14" t="s">
        <v>40</v>
      </c>
      <c r="R34" s="3"/>
      <c r="S34" s="3"/>
      <c r="T34" s="10">
        <f>SUM(T24:T33)</f>
        <v>6103.6023199999991</v>
      </c>
      <c r="U34" s="11">
        <f>SUM(U24:U33)</f>
        <v>1</v>
      </c>
      <c r="W34" s="35"/>
      <c r="X34" s="35"/>
      <c r="Y34" s="35"/>
      <c r="Z34" s="35"/>
    </row>
    <row r="35" spans="1:48" ht="16" x14ac:dyDescent="0.2">
      <c r="A35" s="4" t="s">
        <v>41</v>
      </c>
      <c r="B35" s="35">
        <f>SUM(Uppvidinge:Ljungby!B35)</f>
        <v>172442</v>
      </c>
      <c r="C35" s="35">
        <f>SUM(Uppvidinge:Ljungby!C35)</f>
        <v>7437</v>
      </c>
      <c r="D35" s="35">
        <f>SUM(Uppvidinge:Ljungby!D35)</f>
        <v>0</v>
      </c>
      <c r="E35" s="35">
        <f>SUM(Uppvidinge:Ljungby!E35)</f>
        <v>0</v>
      </c>
      <c r="F35" s="35">
        <f>SUM(Uppvidinge:Ljungby!F35)</f>
        <v>0</v>
      </c>
      <c r="G35" s="35">
        <f>SUM(Uppvidinge:Ljungby!G35)</f>
        <v>0</v>
      </c>
      <c r="H35" s="35">
        <f>SUM(Uppvidinge:Ljungby!H35)</f>
        <v>0</v>
      </c>
      <c r="I35" s="35">
        <f>SUM(Uppvidinge:Ljungby!I35)</f>
        <v>0</v>
      </c>
      <c r="J35" s="35">
        <f>SUM(Uppvidinge:Ljungby!J35)</f>
        <v>0</v>
      </c>
      <c r="K35" s="35">
        <f>SUM(Uppvidinge:Ljungby!K35)</f>
        <v>0</v>
      </c>
      <c r="L35" s="35">
        <f>SUM(Uppvidinge:Ljungby!L35)</f>
        <v>0</v>
      </c>
      <c r="M35" s="35">
        <f>SUM(Uppvidinge:Ljungby!M35)</f>
        <v>0</v>
      </c>
      <c r="N35" s="35">
        <f>SUM(Uppvidinge:Ljungby!N35)</f>
        <v>474802</v>
      </c>
      <c r="O35" s="35">
        <f t="shared" si="3"/>
        <v>654681</v>
      </c>
      <c r="P35" s="13">
        <f>O35/O$39</f>
        <v>0.1159675288581003</v>
      </c>
      <c r="Q35" s="14" t="s">
        <v>42</v>
      </c>
      <c r="R35" s="14"/>
      <c r="W35" s="35"/>
      <c r="X35" s="35"/>
      <c r="Y35" s="35"/>
      <c r="Z35" s="35"/>
    </row>
    <row r="36" spans="1:48" ht="16" x14ac:dyDescent="0.2">
      <c r="A36" s="4" t="s">
        <v>43</v>
      </c>
      <c r="B36" s="35">
        <f>SUM(Uppvidinge:Ljungby!B36)</f>
        <v>226037</v>
      </c>
      <c r="C36" s="35">
        <f>SUM(Uppvidinge:Ljungby!C36)</f>
        <v>4867</v>
      </c>
      <c r="D36" s="35">
        <f>SUM(Uppvidinge:Ljungby!D36)</f>
        <v>0</v>
      </c>
      <c r="E36" s="35">
        <f>SUM(Uppvidinge:Ljungby!E36)</f>
        <v>0</v>
      </c>
      <c r="F36" s="35">
        <f>SUM(Uppvidinge:Ljungby!F36)</f>
        <v>0</v>
      </c>
      <c r="G36" s="35">
        <f>SUM(Uppvidinge:Ljungby!G36)</f>
        <v>377903</v>
      </c>
      <c r="H36" s="35">
        <f>SUM(Uppvidinge:Ljungby!H36)</f>
        <v>0</v>
      </c>
      <c r="I36" s="35">
        <f>SUM(Uppvidinge:Ljungby!I36)</f>
        <v>0</v>
      </c>
      <c r="J36" s="35">
        <f>SUM(Uppvidinge:Ljungby!J36)</f>
        <v>0</v>
      </c>
      <c r="K36" s="35">
        <f>SUM(Uppvidinge:Ljungby!K36)</f>
        <v>0</v>
      </c>
      <c r="L36" s="35">
        <f>SUM(Uppvidinge:Ljungby!L36)</f>
        <v>0</v>
      </c>
      <c r="M36" s="35">
        <f>SUM(Uppvidinge:Ljungby!M36)</f>
        <v>0</v>
      </c>
      <c r="N36" s="35">
        <f>SUM(Uppvidinge:Ljungby!N36)</f>
        <v>452282</v>
      </c>
      <c r="O36" s="35">
        <f t="shared" si="3"/>
        <v>1061089</v>
      </c>
      <c r="P36" s="14"/>
      <c r="Q36" s="14"/>
      <c r="R36" s="3"/>
      <c r="S36" s="6"/>
      <c r="T36" s="6"/>
      <c r="U36" s="6"/>
      <c r="W36" s="35"/>
      <c r="X36" s="35"/>
      <c r="Y36" s="35"/>
      <c r="Z36" s="35"/>
    </row>
    <row r="37" spans="1:48" ht="16" x14ac:dyDescent="0.2">
      <c r="A37" s="4" t="s">
        <v>44</v>
      </c>
      <c r="B37" s="35">
        <f>SUM(Uppvidinge:Ljungby!B37)</f>
        <v>394047</v>
      </c>
      <c r="C37" s="35">
        <f>SUM(Uppvidinge:Ljungby!C37)</f>
        <v>2326</v>
      </c>
      <c r="D37" s="35">
        <f>SUM(Uppvidinge:Ljungby!D37)</f>
        <v>0</v>
      </c>
      <c r="E37" s="35">
        <f>SUM(Uppvidinge:Ljungby!E37)</f>
        <v>0</v>
      </c>
      <c r="F37" s="35">
        <f>SUM(Uppvidinge:Ljungby!F37)</f>
        <v>0</v>
      </c>
      <c r="G37" s="35">
        <f>SUM(Uppvidinge:Ljungby!G37)</f>
        <v>0</v>
      </c>
      <c r="H37" s="35">
        <f>SUM(Uppvidinge:Ljungby!H37)</f>
        <v>0</v>
      </c>
      <c r="I37" s="35">
        <f>SUM(Uppvidinge:Ljungby!I37)</f>
        <v>0</v>
      </c>
      <c r="J37" s="35">
        <f>SUM(Uppvidinge:Ljungby!J37)</f>
        <v>0</v>
      </c>
      <c r="K37" s="35">
        <f>SUM(Uppvidinge:Ljungby!K37)</f>
        <v>0</v>
      </c>
      <c r="L37" s="35">
        <f>SUM(Uppvidinge:Ljungby!L37)</f>
        <v>0</v>
      </c>
      <c r="M37" s="35">
        <f>SUM(Uppvidinge:Ljungby!M37)</f>
        <v>0</v>
      </c>
      <c r="N37" s="35">
        <f>SUM(Uppvidinge:Ljungby!N37)</f>
        <v>92281</v>
      </c>
      <c r="O37" s="35">
        <f t="shared" si="3"/>
        <v>488654</v>
      </c>
      <c r="P37" s="14"/>
      <c r="Q37" s="14"/>
      <c r="R37" s="3"/>
      <c r="S37" s="6"/>
      <c r="T37" s="6" t="s">
        <v>26</v>
      </c>
      <c r="U37" s="6" t="s">
        <v>27</v>
      </c>
      <c r="W37" s="35"/>
      <c r="X37" s="35"/>
      <c r="Y37" s="35"/>
      <c r="Z37" s="35"/>
    </row>
    <row r="38" spans="1:48" ht="16" x14ac:dyDescent="0.2">
      <c r="A38" s="4" t="s">
        <v>45</v>
      </c>
      <c r="B38" s="35">
        <f>SUM(Uppvidinge:Ljungby!B38)</f>
        <v>0</v>
      </c>
      <c r="C38" s="35">
        <f>SUM(Uppvidinge:Ljungby!C38)</f>
        <v>0</v>
      </c>
      <c r="D38" s="35">
        <f>SUM(Uppvidinge:Ljungby!D38)</f>
        <v>0</v>
      </c>
      <c r="E38" s="35">
        <f>SUM(Uppvidinge:Ljungby!E38)</f>
        <v>0</v>
      </c>
      <c r="F38" s="35">
        <f>SUM(Uppvidinge:Ljungby!F38)</f>
        <v>0</v>
      </c>
      <c r="G38" s="35">
        <f>SUM(Uppvidinge:Ljungby!G38)</f>
        <v>0</v>
      </c>
      <c r="H38" s="35">
        <f>SUM(Uppvidinge:Ljungby!H38)</f>
        <v>0</v>
      </c>
      <c r="I38" s="35">
        <f>SUM(Uppvidinge:Ljungby!I38)</f>
        <v>0</v>
      </c>
      <c r="J38" s="35">
        <f>SUM(Uppvidinge:Ljungby!J38)</f>
        <v>0</v>
      </c>
      <c r="K38" s="35">
        <f>SUM(Uppvidinge:Ljungby!K38)</f>
        <v>0</v>
      </c>
      <c r="L38" s="35">
        <f>SUM(Uppvidinge:Ljungby!L38)</f>
        <v>0</v>
      </c>
      <c r="M38" s="35">
        <f>SUM(Uppvidinge:Ljungby!M38)</f>
        <v>0</v>
      </c>
      <c r="N38" s="35">
        <f>SUM(Uppvidinge:Ljungby!N38)</f>
        <v>46117</v>
      </c>
      <c r="O38" s="35">
        <f t="shared" si="3"/>
        <v>46117</v>
      </c>
      <c r="P38" s="14">
        <f>SUM(P31:P35)</f>
        <v>0.71731585214251226</v>
      </c>
      <c r="Q38" s="14"/>
      <c r="R38" s="3"/>
      <c r="S38" s="6" t="s">
        <v>46</v>
      </c>
      <c r="T38" s="15">
        <f>O45/1000</f>
        <v>383.36831999999998</v>
      </c>
      <c r="U38" s="6"/>
      <c r="W38" s="35"/>
      <c r="X38" s="35"/>
      <c r="Y38" s="35"/>
      <c r="Z38" s="35"/>
    </row>
    <row r="39" spans="1:48" ht="16" x14ac:dyDescent="0.2">
      <c r="A39" s="4" t="s">
        <v>15</v>
      </c>
      <c r="B39" s="35">
        <f>SUM(B31:B38)</f>
        <v>1078530</v>
      </c>
      <c r="C39" s="35">
        <f t="shared" ref="C39:O39" si="4">SUM(C31:C38)</f>
        <v>1694553</v>
      </c>
      <c r="D39" s="35">
        <f t="shared" si="4"/>
        <v>0</v>
      </c>
      <c r="E39" s="84">
        <f t="shared" si="4"/>
        <v>95907</v>
      </c>
      <c r="F39" s="35">
        <f t="shared" si="4"/>
        <v>158257</v>
      </c>
      <c r="G39" s="35">
        <f t="shared" si="4"/>
        <v>728683</v>
      </c>
      <c r="H39" s="84">
        <f t="shared" si="4"/>
        <v>1348</v>
      </c>
      <c r="I39" s="35">
        <f t="shared" si="4"/>
        <v>0</v>
      </c>
      <c r="J39" s="35">
        <f t="shared" si="4"/>
        <v>0</v>
      </c>
      <c r="K39" s="35">
        <f t="shared" si="4"/>
        <v>0</v>
      </c>
      <c r="L39" s="35">
        <f t="shared" si="4"/>
        <v>0</v>
      </c>
      <c r="M39" s="35">
        <f t="shared" si="4"/>
        <v>0</v>
      </c>
      <c r="N39" s="35">
        <f t="shared" si="4"/>
        <v>1888104</v>
      </c>
      <c r="O39" s="84">
        <f t="shared" si="4"/>
        <v>5645382</v>
      </c>
      <c r="P39" s="3"/>
      <c r="Q39" s="3"/>
      <c r="R39" s="3"/>
      <c r="S39" s="6" t="s">
        <v>47</v>
      </c>
      <c r="T39" s="16">
        <f>O41/1000</f>
        <v>1595.86</v>
      </c>
      <c r="U39" s="11">
        <f>P41</f>
        <v>0.28268414785748774</v>
      </c>
      <c r="W39" s="35"/>
      <c r="X39" s="35"/>
      <c r="Y39" s="35"/>
      <c r="Z39" s="35"/>
    </row>
    <row r="40" spans="1:48" x14ac:dyDescent="0.2">
      <c r="S40" s="6" t="s">
        <v>48</v>
      </c>
      <c r="T40" s="16">
        <f>O35/1000</f>
        <v>654.68100000000004</v>
      </c>
      <c r="U40" s="12">
        <f>P35</f>
        <v>0.1159675288581003</v>
      </c>
      <c r="W40" s="35"/>
      <c r="X40" s="35"/>
      <c r="Y40" s="35"/>
      <c r="Z40" s="35"/>
    </row>
    <row r="41" spans="1:48" ht="16" x14ac:dyDescent="0.2">
      <c r="A41" s="17" t="s">
        <v>49</v>
      </c>
      <c r="B41" s="18">
        <f>B38+B37+B36</f>
        <v>620084</v>
      </c>
      <c r="C41" s="18">
        <f t="shared" ref="C41:O41" si="5">C38+C37+C36</f>
        <v>7193</v>
      </c>
      <c r="D41" s="18">
        <f t="shared" si="5"/>
        <v>0</v>
      </c>
      <c r="E41" s="18">
        <f t="shared" si="5"/>
        <v>0</v>
      </c>
      <c r="F41" s="18">
        <f t="shared" si="5"/>
        <v>0</v>
      </c>
      <c r="G41" s="18">
        <f t="shared" si="5"/>
        <v>377903</v>
      </c>
      <c r="H41" s="18">
        <f t="shared" si="5"/>
        <v>0</v>
      </c>
      <c r="I41" s="18">
        <f t="shared" si="5"/>
        <v>0</v>
      </c>
      <c r="J41" s="18">
        <f t="shared" si="5"/>
        <v>0</v>
      </c>
      <c r="K41" s="18">
        <f t="shared" si="5"/>
        <v>0</v>
      </c>
      <c r="L41" s="18">
        <f t="shared" si="5"/>
        <v>0</v>
      </c>
      <c r="M41" s="18">
        <f t="shared" si="5"/>
        <v>0</v>
      </c>
      <c r="N41" s="18">
        <f t="shared" si="5"/>
        <v>590680</v>
      </c>
      <c r="O41" s="18">
        <f t="shared" si="5"/>
        <v>1595860</v>
      </c>
      <c r="P41" s="13">
        <f>O41/O$39</f>
        <v>0.28268414785748774</v>
      </c>
      <c r="Q41" s="13" t="s">
        <v>50</v>
      </c>
      <c r="R41" s="6"/>
      <c r="S41" s="6" t="s">
        <v>51</v>
      </c>
      <c r="T41" s="16">
        <f>O33/1000</f>
        <v>281.78199999999998</v>
      </c>
      <c r="U41" s="11">
        <f>P33</f>
        <v>4.9913717087701065E-2</v>
      </c>
      <c r="W41" s="35"/>
      <c r="X41" s="35"/>
      <c r="Y41" s="35"/>
      <c r="Z41" s="35"/>
    </row>
    <row r="42" spans="1:48" ht="16" x14ac:dyDescent="0.2">
      <c r="A42" s="19" t="s">
        <v>52</v>
      </c>
      <c r="B42" s="18"/>
      <c r="C42" s="20">
        <f>C39+C23+C10</f>
        <v>1703215</v>
      </c>
      <c r="D42" s="20">
        <f t="shared" ref="D42:M42" si="6">D39+D23+D10</f>
        <v>0</v>
      </c>
      <c r="E42" s="20">
        <f t="shared" si="6"/>
        <v>96803</v>
      </c>
      <c r="F42" s="20">
        <f t="shared" si="6"/>
        <v>158257</v>
      </c>
      <c r="G42" s="20">
        <f t="shared" si="6"/>
        <v>2035985</v>
      </c>
      <c r="H42" s="20">
        <f t="shared" si="6"/>
        <v>1348</v>
      </c>
      <c r="I42" s="20">
        <f t="shared" si="6"/>
        <v>0</v>
      </c>
      <c r="J42" s="20">
        <f t="shared" si="6"/>
        <v>74609</v>
      </c>
      <c r="K42" s="20">
        <f t="shared" si="6"/>
        <v>154700</v>
      </c>
      <c r="L42" s="20">
        <f t="shared" si="6"/>
        <v>17150</v>
      </c>
      <c r="M42" s="20">
        <f t="shared" si="6"/>
        <v>0</v>
      </c>
      <c r="N42" s="20">
        <f>N39+N23-B6+N45</f>
        <v>1861535.32</v>
      </c>
      <c r="O42" s="21">
        <f>SUM(C42:N42)</f>
        <v>6103602.3200000003</v>
      </c>
      <c r="P42" s="6"/>
      <c r="Q42" s="6"/>
      <c r="R42" s="6"/>
      <c r="S42" s="6" t="s">
        <v>33</v>
      </c>
      <c r="T42" s="16">
        <f>O31/1000</f>
        <v>155.679</v>
      </c>
      <c r="U42" s="11">
        <f>P31</f>
        <v>2.757634470085461E-2</v>
      </c>
    </row>
    <row r="43" spans="1:48" ht="16" x14ac:dyDescent="0.2">
      <c r="A43" s="19" t="s">
        <v>53</v>
      </c>
      <c r="B43" s="18"/>
      <c r="C43" s="13">
        <f t="shared" ref="C43:N43" si="7">C42/$O42</f>
        <v>0.27905078193233268</v>
      </c>
      <c r="D43" s="13">
        <f t="shared" si="7"/>
        <v>0</v>
      </c>
      <c r="E43" s="13">
        <f t="shared" si="7"/>
        <v>1.5859978243143467E-2</v>
      </c>
      <c r="F43" s="13">
        <f t="shared" si="7"/>
        <v>2.5928458589353179E-2</v>
      </c>
      <c r="G43" s="13">
        <f t="shared" si="7"/>
        <v>0.33357104432059392</v>
      </c>
      <c r="H43" s="13">
        <f t="shared" si="7"/>
        <v>2.2085318297736015E-4</v>
      </c>
      <c r="I43" s="13">
        <f t="shared" si="7"/>
        <v>0</v>
      </c>
      <c r="J43" s="13">
        <f t="shared" si="7"/>
        <v>1.2223764932312956E-2</v>
      </c>
      <c r="K43" s="13">
        <f t="shared" si="7"/>
        <v>2.5345687987090221E-2</v>
      </c>
      <c r="L43" s="13">
        <f t="shared" si="7"/>
        <v>2.8098160890665629E-3</v>
      </c>
      <c r="M43" s="13">
        <f t="shared" si="7"/>
        <v>0</v>
      </c>
      <c r="N43" s="13">
        <f t="shared" si="7"/>
        <v>0.30498961472312958</v>
      </c>
      <c r="O43" s="13">
        <f>SUM(C43:N43)</f>
        <v>0.99999999999999989</v>
      </c>
      <c r="P43" s="6"/>
      <c r="Q43" s="6"/>
      <c r="R43" s="6"/>
      <c r="S43" s="6" t="s">
        <v>54</v>
      </c>
      <c r="T43" s="16">
        <f>O32/1000</f>
        <v>1276.7539999999999</v>
      </c>
      <c r="U43" s="12">
        <f>P32</f>
        <v>0.22615900925747806</v>
      </c>
    </row>
    <row r="44" spans="1:48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6"/>
      <c r="Q44" s="6"/>
      <c r="R44" s="6"/>
      <c r="S44" s="6" t="s">
        <v>55</v>
      </c>
      <c r="T44" s="16">
        <f>O34/1000</f>
        <v>1680.626</v>
      </c>
      <c r="U44" s="12">
        <f>P34</f>
        <v>0.29769925223837818</v>
      </c>
    </row>
    <row r="45" spans="1:48" ht="16" x14ac:dyDescent="0.2">
      <c r="A45" s="5" t="s">
        <v>56</v>
      </c>
      <c r="B45" s="5">
        <f>B23-B39</f>
        <v>232320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22">
        <f>N39*0.08</f>
        <v>151048.32000000001</v>
      </c>
      <c r="O45" s="21">
        <f>B45+N45</f>
        <v>383368.32</v>
      </c>
      <c r="P45" s="6"/>
      <c r="Q45" s="6"/>
      <c r="R45" s="6"/>
      <c r="S45" s="6" t="s">
        <v>57</v>
      </c>
      <c r="T45" s="16">
        <f>SUM(T39:T44)</f>
        <v>5645.3820000000005</v>
      </c>
      <c r="U45" s="11">
        <f>SUM(U39:U44)</f>
        <v>1</v>
      </c>
    </row>
    <row r="46" spans="1:48" ht="16" x14ac:dyDescent="0.2">
      <c r="A46" s="5"/>
      <c r="B46" s="5"/>
      <c r="C46" s="5"/>
      <c r="D46" s="5"/>
      <c r="E46" s="5"/>
      <c r="F46" s="5"/>
      <c r="G46" s="5"/>
      <c r="H46" s="5"/>
      <c r="J46" s="5"/>
      <c r="K46" s="5"/>
      <c r="L46" s="5"/>
      <c r="M46" s="5"/>
      <c r="N46"/>
      <c r="O46" s="5"/>
      <c r="P46" s="6"/>
      <c r="Q46" s="6"/>
      <c r="R46" s="6"/>
    </row>
    <row r="47" spans="1:48" x14ac:dyDescent="0.2">
      <c r="A47" s="40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33"/>
      <c r="Q47" s="24"/>
      <c r="R47" s="23"/>
      <c r="S47" s="23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3"/>
      <c r="AI47" s="23"/>
      <c r="AJ47" s="25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</row>
    <row r="48" spans="1:48" x14ac:dyDescent="0.2">
      <c r="A48" s="40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24"/>
      <c r="R48" s="24"/>
      <c r="S48" s="23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3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</row>
    <row r="49" spans="1:48" x14ac:dyDescent="0.2">
      <c r="A49" s="2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24"/>
      <c r="R49" s="24"/>
      <c r="S49" s="23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3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</row>
    <row r="50" spans="1:48" x14ac:dyDescent="0.2">
      <c r="A50" s="2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24"/>
      <c r="R50" s="24"/>
      <c r="S50" s="23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3"/>
      <c r="AJ50" s="25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</row>
    <row r="51" spans="1:48" x14ac:dyDescent="0.2">
      <c r="A51" s="24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24"/>
      <c r="R51" s="24"/>
      <c r="S51" s="23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3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</row>
    <row r="52" spans="1:48" x14ac:dyDescent="0.2">
      <c r="A52" s="2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24"/>
      <c r="R52" s="24"/>
      <c r="S52" s="23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3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</row>
    <row r="53" spans="1:48" x14ac:dyDescent="0.2">
      <c r="A53" s="2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24"/>
      <c r="R53" s="24"/>
      <c r="S53" s="23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3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</row>
    <row r="54" spans="1:48" x14ac:dyDescent="0.2">
      <c r="A54" s="2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24"/>
      <c r="R54" s="24"/>
      <c r="S54" s="23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3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</row>
    <row r="55" spans="1:48" x14ac:dyDescent="0.2">
      <c r="A55" s="2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24"/>
      <c r="R55" s="24"/>
      <c r="S55" s="23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3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</row>
    <row r="56" spans="1:48" x14ac:dyDescent="0.2">
      <c r="A56" s="2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24"/>
      <c r="R56" s="24"/>
      <c r="S56" s="23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3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</row>
    <row r="57" spans="1:48" ht="16" x14ac:dyDescent="0.2">
      <c r="A57" s="6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11"/>
      <c r="R57" s="6"/>
      <c r="S57" s="6"/>
      <c r="T57" s="5"/>
      <c r="U57" s="45"/>
    </row>
    <row r="58" spans="1:48" ht="16" x14ac:dyDescent="0.2">
      <c r="A58" s="6"/>
      <c r="B58" s="6"/>
      <c r="C58" s="26"/>
      <c r="D58" s="26"/>
      <c r="E58" s="26"/>
      <c r="F58" s="25"/>
      <c r="G58" s="24"/>
      <c r="H58" s="26"/>
      <c r="I58" s="33"/>
      <c r="J58" s="24"/>
      <c r="K58" s="26"/>
      <c r="L58" s="5"/>
      <c r="M58" s="5"/>
      <c r="N58" s="27"/>
      <c r="O58" s="6"/>
      <c r="P58" s="5"/>
      <c r="Q58" s="11"/>
      <c r="R58" s="6"/>
      <c r="S58" s="6"/>
      <c r="T58" s="5"/>
      <c r="U58" s="45"/>
    </row>
    <row r="59" spans="1:48" ht="16" x14ac:dyDescent="0.2">
      <c r="A59" s="6"/>
      <c r="B59" s="6"/>
      <c r="C59" s="26"/>
      <c r="D59" s="26"/>
      <c r="E59" s="26"/>
      <c r="F59" s="24"/>
      <c r="G59" s="24"/>
      <c r="H59" s="26"/>
      <c r="I59" s="33"/>
      <c r="J59" s="24"/>
      <c r="K59" s="26"/>
      <c r="L59" s="5"/>
      <c r="M59" s="5"/>
      <c r="N59" s="27"/>
      <c r="O59" s="6"/>
      <c r="P59" s="5"/>
      <c r="Q59" s="11"/>
      <c r="R59" s="6"/>
      <c r="S59" s="6"/>
      <c r="T59" s="5"/>
      <c r="U59" s="45"/>
    </row>
    <row r="60" spans="1:48" ht="16" x14ac:dyDescent="0.2">
      <c r="A60" s="19"/>
      <c r="B60" s="6"/>
      <c r="C60" s="26"/>
      <c r="D60" s="26"/>
      <c r="E60" s="26"/>
      <c r="F60" s="24"/>
      <c r="G60" s="24"/>
      <c r="H60" s="26"/>
      <c r="I60" s="33"/>
      <c r="J60" s="24"/>
      <c r="K60" s="26"/>
      <c r="L60" s="5"/>
      <c r="M60" s="5"/>
      <c r="N60" s="27"/>
      <c r="O60" s="6"/>
      <c r="P60" s="5"/>
      <c r="Q60" s="11"/>
      <c r="R60" s="6"/>
      <c r="S60" s="6"/>
      <c r="T60" s="5"/>
      <c r="U60" s="45"/>
    </row>
    <row r="61" spans="1:48" ht="16" x14ac:dyDescent="0.2">
      <c r="A61" s="6"/>
      <c r="B61" s="6"/>
      <c r="C61" s="6"/>
      <c r="D61" s="6"/>
      <c r="E61" s="6"/>
      <c r="F61" s="24"/>
      <c r="G61" s="24"/>
      <c r="H61" s="6"/>
      <c r="I61" s="33"/>
      <c r="J61" s="24"/>
      <c r="K61" s="5"/>
      <c r="L61" s="5"/>
      <c r="M61" s="5"/>
      <c r="N61" s="27"/>
      <c r="O61" s="6"/>
      <c r="P61" s="5"/>
      <c r="Q61" s="11"/>
      <c r="R61" s="6"/>
      <c r="S61" s="6"/>
      <c r="T61" s="28"/>
      <c r="U61" s="29"/>
    </row>
    <row r="62" spans="1:48" x14ac:dyDescent="0.2">
      <c r="A62" s="6"/>
      <c r="B62" s="6"/>
      <c r="C62" s="6"/>
      <c r="D62" s="6"/>
      <c r="E62" s="6"/>
      <c r="F62" s="24"/>
      <c r="G62" s="24"/>
      <c r="H62" s="6"/>
      <c r="I62" s="33"/>
      <c r="J62" s="24"/>
      <c r="K62" s="6"/>
      <c r="L62" s="6"/>
      <c r="M62" s="6"/>
      <c r="N62" s="6"/>
      <c r="O62" s="6"/>
      <c r="P62" s="6"/>
      <c r="Q62" s="6"/>
      <c r="R62" s="6"/>
      <c r="S62" s="6"/>
      <c r="T62" s="6"/>
      <c r="U62" s="5"/>
    </row>
    <row r="63" spans="1:48" x14ac:dyDescent="0.2">
      <c r="A63" s="6"/>
      <c r="B63" s="30"/>
      <c r="C63" s="30"/>
      <c r="D63" s="30"/>
      <c r="E63" s="30"/>
      <c r="F63" s="30"/>
      <c r="G63" s="30"/>
      <c r="H63" s="30"/>
      <c r="I63" s="31"/>
      <c r="J63" s="6"/>
      <c r="K63" s="6"/>
      <c r="L63" s="6"/>
      <c r="M63" s="6"/>
      <c r="N63" s="6"/>
      <c r="O63" s="6"/>
      <c r="P63" s="6"/>
      <c r="Q63" s="6"/>
      <c r="R63" s="6"/>
      <c r="S63" s="6"/>
      <c r="T63" s="30"/>
      <c r="U63" s="31"/>
    </row>
    <row r="64" spans="1:48" ht="16" x14ac:dyDescent="0.2">
      <c r="A64" s="6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6"/>
      <c r="P64" s="5"/>
      <c r="Q64" s="27"/>
      <c r="R64" s="6"/>
      <c r="S64" s="6"/>
      <c r="T64" s="5"/>
      <c r="U64" s="45"/>
    </row>
    <row r="65" spans="1:21" ht="16" x14ac:dyDescent="0.2">
      <c r="A65" s="6"/>
      <c r="B65" s="5"/>
      <c r="C65" s="6"/>
      <c r="D65" s="5"/>
      <c r="E65" s="46"/>
      <c r="F65" s="46"/>
      <c r="G65" s="5"/>
      <c r="H65" s="5"/>
      <c r="I65" s="5"/>
      <c r="J65" s="6"/>
      <c r="K65" s="6"/>
      <c r="L65" s="6"/>
      <c r="M65" s="6"/>
      <c r="N65" s="6"/>
      <c r="O65" s="6"/>
      <c r="P65" s="5"/>
      <c r="Q65" s="27"/>
      <c r="R65" s="6"/>
      <c r="S65" s="6"/>
      <c r="T65" s="5"/>
      <c r="U65" s="45"/>
    </row>
    <row r="66" spans="1:21" ht="16" x14ac:dyDescent="0.2">
      <c r="A66" s="6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6"/>
      <c r="P66" s="5"/>
      <c r="Q66" s="27"/>
      <c r="R66" s="6"/>
      <c r="S66" s="6"/>
      <c r="T66" s="5"/>
      <c r="U66" s="45"/>
    </row>
    <row r="67" spans="1:21" ht="16" x14ac:dyDescent="0.2">
      <c r="A67" s="47"/>
      <c r="B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6"/>
      <c r="P67" s="5"/>
      <c r="Q67" s="27"/>
      <c r="R67" s="6"/>
      <c r="S67" s="6"/>
      <c r="T67" s="5"/>
      <c r="U67" s="45"/>
    </row>
    <row r="68" spans="1:21" ht="16" x14ac:dyDescent="0.2">
      <c r="D68" s="8"/>
      <c r="E68" s="5"/>
      <c r="F68" s="5"/>
      <c r="G68" s="5"/>
      <c r="H68" s="5"/>
      <c r="I68" s="5"/>
      <c r="J68" s="6"/>
      <c r="K68" s="6"/>
      <c r="L68" s="6"/>
      <c r="M68" s="6"/>
      <c r="N68" s="6"/>
      <c r="O68" s="6"/>
      <c r="P68" s="5"/>
      <c r="Q68" s="27"/>
      <c r="R68" s="6"/>
      <c r="S68" s="6"/>
      <c r="T68" s="5"/>
      <c r="U68" s="45"/>
    </row>
    <row r="69" spans="1:21" ht="16" x14ac:dyDescent="0.2"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6"/>
      <c r="P69" s="5"/>
      <c r="Q69" s="27"/>
      <c r="R69" s="6"/>
      <c r="S69" s="6"/>
      <c r="T69" s="5"/>
      <c r="U69" s="45"/>
    </row>
    <row r="70" spans="1:21" ht="16" x14ac:dyDescent="0.2">
      <c r="A70" s="6"/>
      <c r="B70" s="28"/>
      <c r="C70" s="19"/>
      <c r="D70" s="19"/>
      <c r="E70" s="5"/>
      <c r="F70" s="28"/>
      <c r="G70" s="28"/>
      <c r="H70" s="28"/>
      <c r="I70" s="28"/>
      <c r="J70" s="6"/>
      <c r="K70" s="6"/>
      <c r="L70" s="6"/>
      <c r="M70" s="6"/>
      <c r="N70" s="6"/>
      <c r="O70" s="6"/>
      <c r="P70" s="28"/>
      <c r="Q70" s="32"/>
      <c r="R70" s="6"/>
      <c r="S70" s="48"/>
      <c r="T70" s="28"/>
      <c r="U70" s="32"/>
    </row>
    <row r="71" spans="1:21" x14ac:dyDescent="0.2">
      <c r="C71" s="49"/>
      <c r="D71" s="49"/>
      <c r="E71" s="5"/>
    </row>
    <row r="72" spans="1:21" x14ac:dyDescent="0.2">
      <c r="E72" s="5"/>
    </row>
    <row r="73" spans="1:21" x14ac:dyDescent="0.2">
      <c r="E73" s="5"/>
    </row>
    <row r="74" spans="1:21" x14ac:dyDescent="0.2">
      <c r="D74" s="8"/>
      <c r="E74" s="8"/>
      <c r="F74" s="8"/>
    </row>
  </sheetData>
  <conditionalFormatting sqref="R17:R18">
    <cfRule type="colorScale" priority="3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pageMargins left="0.75" right="0.75" top="0.75" bottom="0.5" header="0.5" footer="0.75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 enableFormatConditionsCalculation="0"/>
  <dimension ref="A1:AV70"/>
  <sheetViews>
    <sheetView workbookViewId="0">
      <selection activeCell="B10" sqref="B10"/>
    </sheetView>
  </sheetViews>
  <sheetFormatPr baseColWidth="10" defaultColWidth="8.83203125" defaultRowHeight="15" x14ac:dyDescent="0.2"/>
  <cols>
    <col min="1" max="1" width="15.5" style="2" customWidth="1"/>
    <col min="2" max="2" width="12.33203125" style="2" customWidth="1"/>
    <col min="3" max="3" width="10.1640625" style="2" customWidth="1"/>
    <col min="4" max="11" width="8.83203125" style="2"/>
    <col min="12" max="13" width="5.8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5" x14ac:dyDescent="0.3">
      <c r="A2" s="7" t="s">
        <v>58</v>
      </c>
      <c r="Q2" s="39"/>
      <c r="R2" s="7"/>
      <c r="AH2" s="39"/>
      <c r="AI2" s="7"/>
    </row>
    <row r="3" spans="1:35" ht="16" x14ac:dyDescent="0.2">
      <c r="A3" s="7">
        <v>2015</v>
      </c>
      <c r="B3" s="5" t="s">
        <v>1</v>
      </c>
      <c r="C3" s="5" t="s">
        <v>34</v>
      </c>
      <c r="D3" s="5" t="s">
        <v>2</v>
      </c>
      <c r="E3" s="5" t="s">
        <v>3</v>
      </c>
      <c r="F3" s="5" t="s">
        <v>18</v>
      </c>
      <c r="G3" s="5" t="s">
        <v>66</v>
      </c>
      <c r="H3" s="5" t="s">
        <v>5</v>
      </c>
      <c r="I3" s="5" t="s">
        <v>4</v>
      </c>
      <c r="J3" s="5" t="s">
        <v>6</v>
      </c>
      <c r="K3" s="5" t="s">
        <v>7</v>
      </c>
      <c r="L3" s="5"/>
      <c r="M3" s="5"/>
      <c r="N3" s="5"/>
      <c r="O3" s="6" t="s">
        <v>10</v>
      </c>
      <c r="Q3" s="39"/>
      <c r="R3" s="39"/>
      <c r="AH3" s="39"/>
      <c r="AI3" s="39"/>
    </row>
    <row r="4" spans="1:35" ht="15.5" x14ac:dyDescent="0.3">
      <c r="A4" s="7" t="s">
        <v>70</v>
      </c>
      <c r="B4" s="81">
        <v>424</v>
      </c>
      <c r="Q4" s="39"/>
      <c r="R4" s="39"/>
      <c r="AH4" s="39"/>
      <c r="AI4" s="39"/>
    </row>
    <row r="5" spans="1:35" ht="15.5" x14ac:dyDescent="0.3">
      <c r="A5" s="39"/>
      <c r="Q5" s="39"/>
      <c r="R5" s="39"/>
      <c r="AH5" s="39"/>
      <c r="AI5" s="39"/>
    </row>
    <row r="6" spans="1:35" ht="16" x14ac:dyDescent="0.2">
      <c r="A6" s="7" t="s">
        <v>11</v>
      </c>
      <c r="B6" s="50">
        <v>0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/>
      <c r="J6" s="50"/>
      <c r="K6" s="50"/>
      <c r="L6" s="50"/>
      <c r="M6" s="50"/>
      <c r="N6" s="50"/>
      <c r="O6" s="50">
        <v>0</v>
      </c>
      <c r="Q6" s="39"/>
      <c r="R6" s="39"/>
      <c r="AH6" s="39"/>
      <c r="AI6" s="39"/>
    </row>
    <row r="7" spans="1:35" ht="16" x14ac:dyDescent="0.2">
      <c r="A7" s="7" t="s">
        <v>12</v>
      </c>
      <c r="B7" s="50">
        <v>0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/>
      <c r="J7" s="50"/>
      <c r="K7" s="50"/>
      <c r="L7" s="50"/>
      <c r="M7" s="50"/>
      <c r="N7" s="50"/>
      <c r="O7" s="50">
        <v>0</v>
      </c>
      <c r="P7" s="50"/>
      <c r="Q7" s="39"/>
      <c r="R7" s="39"/>
      <c r="AH7" s="39"/>
      <c r="AI7" s="39"/>
    </row>
    <row r="8" spans="1:35" ht="15.5" x14ac:dyDescent="0.3">
      <c r="A8" s="7" t="s">
        <v>13</v>
      </c>
      <c r="B8" s="50">
        <v>3556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/>
      <c r="J8" s="50"/>
      <c r="K8" s="50"/>
      <c r="L8" s="50"/>
      <c r="M8" s="50"/>
      <c r="N8" s="50"/>
      <c r="O8" s="50">
        <v>0</v>
      </c>
      <c r="P8" s="50"/>
      <c r="Q8" s="39"/>
      <c r="R8" s="39"/>
      <c r="AH8" s="39"/>
      <c r="AI8" s="39"/>
    </row>
    <row r="9" spans="1:35" ht="15.5" x14ac:dyDescent="0.3">
      <c r="A9" s="7" t="s">
        <v>14</v>
      </c>
      <c r="B9" s="50">
        <v>16893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/>
      <c r="J9" s="50"/>
      <c r="K9" s="50"/>
      <c r="L9" s="50"/>
      <c r="M9" s="50"/>
      <c r="N9" s="50"/>
      <c r="O9" s="50">
        <v>0</v>
      </c>
      <c r="P9" s="50"/>
      <c r="Q9" s="39"/>
      <c r="R9" s="39"/>
      <c r="S9" s="7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39"/>
      <c r="AI9" s="39"/>
    </row>
    <row r="10" spans="1:35" ht="16" x14ac:dyDescent="0.2">
      <c r="A10" s="7" t="s">
        <v>15</v>
      </c>
      <c r="B10" s="53">
        <f>SUM(B4:B9)</f>
        <v>20873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/>
      <c r="J10" s="50"/>
      <c r="K10" s="50"/>
      <c r="L10" s="50"/>
      <c r="M10" s="50"/>
      <c r="N10" s="50"/>
      <c r="O10" s="50">
        <v>0</v>
      </c>
      <c r="P10" s="50"/>
      <c r="Q10" s="39"/>
      <c r="R10" s="39"/>
      <c r="S10" s="7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39"/>
      <c r="AI10" s="39"/>
    </row>
    <row r="11" spans="1:35" ht="15.5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3"/>
      <c r="Q11" s="3"/>
      <c r="R11" s="3"/>
      <c r="S11" s="3"/>
      <c r="T11" s="3"/>
      <c r="U11" s="3"/>
    </row>
    <row r="12" spans="1:35" ht="15.5" x14ac:dyDescent="0.3">
      <c r="B12" s="8"/>
      <c r="C12" s="8"/>
      <c r="D12" s="8"/>
      <c r="E12" s="8"/>
      <c r="F12" s="80"/>
      <c r="G12" s="8"/>
      <c r="H12" s="8"/>
      <c r="I12" s="8"/>
      <c r="J12" s="8"/>
      <c r="K12" s="8"/>
      <c r="L12" s="8"/>
      <c r="M12" s="8"/>
      <c r="N12" s="8"/>
      <c r="O12" s="8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34"/>
      <c r="C13" s="34"/>
      <c r="D13" s="34"/>
      <c r="E13" s="34"/>
      <c r="F13" s="34"/>
      <c r="G13" s="34"/>
      <c r="H13" s="34"/>
      <c r="I13" s="8"/>
      <c r="J13" s="8"/>
      <c r="K13" s="8"/>
      <c r="L13" s="8"/>
      <c r="M13" s="8"/>
      <c r="N13" s="8"/>
      <c r="O13" s="34"/>
      <c r="P13" s="3"/>
      <c r="Q13" s="3"/>
      <c r="R13" s="3"/>
      <c r="S13" s="3"/>
      <c r="T13" s="3"/>
      <c r="U13" s="3"/>
    </row>
    <row r="14" spans="1:35" ht="15.5" x14ac:dyDescent="0.3">
      <c r="A14" s="23" t="s">
        <v>58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3"/>
      <c r="Q14" s="3"/>
      <c r="R14" s="3"/>
      <c r="S14" s="3"/>
      <c r="T14" s="3"/>
      <c r="U14" s="3"/>
    </row>
    <row r="15" spans="1:35" ht="16" x14ac:dyDescent="0.2">
      <c r="B15" s="5" t="s">
        <v>17</v>
      </c>
      <c r="C15" s="5" t="s">
        <v>34</v>
      </c>
      <c r="D15" s="5" t="s">
        <v>2</v>
      </c>
      <c r="E15" s="5" t="s">
        <v>3</v>
      </c>
      <c r="F15" s="5" t="s">
        <v>18</v>
      </c>
      <c r="G15" s="5" t="s">
        <v>66</v>
      </c>
      <c r="H15" s="5" t="s">
        <v>5</v>
      </c>
      <c r="I15" s="5" t="s">
        <v>4</v>
      </c>
      <c r="J15" s="5" t="s">
        <v>6</v>
      </c>
      <c r="K15" s="5" t="s">
        <v>7</v>
      </c>
      <c r="L15" s="5"/>
      <c r="M15" s="5"/>
      <c r="N15" s="5" t="s">
        <v>9</v>
      </c>
      <c r="O15" s="8" t="s">
        <v>10</v>
      </c>
      <c r="P15" s="3"/>
      <c r="Q15" s="3"/>
      <c r="R15" s="3"/>
      <c r="S15" s="3"/>
      <c r="T15" s="3"/>
      <c r="U15" s="3"/>
    </row>
    <row r="16" spans="1:35" ht="16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3"/>
      <c r="Q16" s="3"/>
      <c r="R16" s="3"/>
      <c r="S16" s="3"/>
      <c r="T16" s="3"/>
      <c r="U16" s="3"/>
    </row>
    <row r="17" spans="1:21" ht="16" x14ac:dyDescent="0.2">
      <c r="A17" s="7" t="s">
        <v>19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/>
      <c r="J17" s="50"/>
      <c r="K17" s="50"/>
      <c r="L17" s="50"/>
      <c r="M17" s="50"/>
      <c r="N17" s="50"/>
      <c r="O17" s="50">
        <v>0</v>
      </c>
      <c r="P17" s="3"/>
      <c r="Q17" s="3"/>
      <c r="R17" s="3"/>
      <c r="S17" s="3"/>
      <c r="T17" s="3"/>
      <c r="U17" s="3"/>
    </row>
    <row r="18" spans="1:21" ht="16" x14ac:dyDescent="0.2">
      <c r="A18" s="7" t="s">
        <v>20</v>
      </c>
      <c r="B18" s="50">
        <v>28458</v>
      </c>
      <c r="C18" s="50">
        <v>378</v>
      </c>
      <c r="D18" s="50">
        <v>0</v>
      </c>
      <c r="E18" s="50">
        <v>0</v>
      </c>
      <c r="F18" s="50">
        <v>0</v>
      </c>
      <c r="G18" s="50">
        <v>31637</v>
      </c>
      <c r="H18" s="50">
        <v>0</v>
      </c>
      <c r="I18" s="50"/>
      <c r="J18" s="50"/>
      <c r="K18" s="50"/>
      <c r="L18" s="50"/>
      <c r="M18" s="50"/>
      <c r="N18" s="50"/>
      <c r="O18" s="50">
        <v>32015</v>
      </c>
      <c r="P18" s="3"/>
      <c r="Q18" s="3"/>
      <c r="R18" s="3"/>
      <c r="S18" s="3"/>
      <c r="T18" s="3"/>
      <c r="U18" s="3"/>
    </row>
    <row r="19" spans="1:21" ht="16" x14ac:dyDescent="0.2">
      <c r="A19" s="7" t="s">
        <v>21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/>
      <c r="J19" s="50"/>
      <c r="K19" s="50"/>
      <c r="L19" s="50"/>
      <c r="M19" s="50"/>
      <c r="N19" s="50"/>
      <c r="O19" s="50">
        <v>0</v>
      </c>
      <c r="P19" s="3"/>
      <c r="Q19" s="3"/>
      <c r="R19" s="3"/>
      <c r="S19" s="3"/>
      <c r="T19" s="3"/>
      <c r="U19" s="3"/>
    </row>
    <row r="20" spans="1:21" ht="16" x14ac:dyDescent="0.2">
      <c r="A20" s="7" t="s">
        <v>22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/>
      <c r="K20" s="50"/>
      <c r="L20" s="50"/>
      <c r="M20" s="50"/>
      <c r="N20" s="50"/>
      <c r="O20" s="50">
        <v>0</v>
      </c>
      <c r="P20" s="3"/>
      <c r="Q20" s="3"/>
      <c r="R20" s="3"/>
      <c r="S20" s="3"/>
      <c r="T20" s="3"/>
      <c r="U20" s="3"/>
    </row>
    <row r="21" spans="1:21" ht="16" x14ac:dyDescent="0.2">
      <c r="A21" s="7" t="s">
        <v>23</v>
      </c>
      <c r="B21" s="50">
        <v>2331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/>
      <c r="K21" s="50"/>
      <c r="L21" s="50"/>
      <c r="M21" s="50"/>
      <c r="N21" s="50"/>
      <c r="O21" s="50">
        <v>0</v>
      </c>
      <c r="P21" s="3"/>
      <c r="Q21" s="3"/>
      <c r="R21" s="3"/>
      <c r="S21" s="3" t="s">
        <v>52</v>
      </c>
      <c r="T21" s="9">
        <f>O42/1000</f>
        <v>304.1694</v>
      </c>
      <c r="U21" s="3"/>
    </row>
    <row r="22" spans="1:21" ht="16" x14ac:dyDescent="0.2">
      <c r="A22" s="7" t="s">
        <v>24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/>
      <c r="J22" s="50"/>
      <c r="K22" s="50"/>
      <c r="L22" s="50"/>
      <c r="M22" s="50"/>
      <c r="N22" s="50"/>
      <c r="O22" s="50">
        <v>0</v>
      </c>
      <c r="P22" s="3"/>
      <c r="Q22" s="3"/>
      <c r="R22" s="3"/>
      <c r="S22" s="3"/>
      <c r="T22" s="3"/>
      <c r="U22" s="3"/>
    </row>
    <row r="23" spans="1:21" ht="16" x14ac:dyDescent="0.2">
      <c r="A23" s="7" t="s">
        <v>15</v>
      </c>
      <c r="B23" s="50">
        <v>30789</v>
      </c>
      <c r="C23" s="50">
        <v>378</v>
      </c>
      <c r="D23" s="50">
        <v>0</v>
      </c>
      <c r="E23" s="50">
        <v>0</v>
      </c>
      <c r="F23" s="50">
        <v>0</v>
      </c>
      <c r="G23" s="50">
        <v>31637</v>
      </c>
      <c r="H23" s="50">
        <v>0</v>
      </c>
      <c r="I23" s="50"/>
      <c r="J23" s="50"/>
      <c r="K23" s="50"/>
      <c r="L23" s="50"/>
      <c r="M23" s="50"/>
      <c r="N23" s="50"/>
      <c r="O23" s="50">
        <v>32015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3"/>
      <c r="Q24" s="3"/>
      <c r="R24" s="3"/>
      <c r="S24" s="3" t="s">
        <v>9</v>
      </c>
      <c r="T24" s="10">
        <f>N42/1000</f>
        <v>156.7944</v>
      </c>
      <c r="U24" s="11">
        <f>N43</f>
        <v>0.51548380606333177</v>
      </c>
    </row>
    <row r="25" spans="1:21" ht="16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3"/>
      <c r="Q25" s="3"/>
      <c r="R25" s="3"/>
      <c r="S25" s="3" t="s">
        <v>66</v>
      </c>
      <c r="T25" s="10">
        <f>G42/1000</f>
        <v>80.448999999999998</v>
      </c>
      <c r="U25" s="12">
        <f>G43</f>
        <v>0.26448748624943863</v>
      </c>
    </row>
    <row r="26" spans="1:21" ht="16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3"/>
      <c r="Q26" s="3"/>
      <c r="R26" s="3"/>
      <c r="S26" s="3" t="s">
        <v>6</v>
      </c>
      <c r="T26" s="10">
        <f>J42/1000</f>
        <v>0</v>
      </c>
      <c r="U26" s="11">
        <f>J43</f>
        <v>0</v>
      </c>
    </row>
    <row r="27" spans="1:21" ht="19" x14ac:dyDescent="0.25">
      <c r="A27" s="1" t="s">
        <v>28</v>
      </c>
      <c r="B27" s="34"/>
      <c r="C27" s="34"/>
      <c r="D27" s="34"/>
      <c r="E27" s="34"/>
      <c r="F27" s="34"/>
      <c r="G27" s="34"/>
      <c r="H27" s="8"/>
      <c r="I27" s="8"/>
      <c r="J27" s="8"/>
      <c r="K27" s="8"/>
      <c r="L27" s="8"/>
      <c r="M27" s="8"/>
      <c r="N27" s="8"/>
      <c r="O27" s="8"/>
      <c r="P27" s="3"/>
      <c r="Q27" s="3"/>
      <c r="R27" s="3"/>
      <c r="S27" s="3" t="s">
        <v>30</v>
      </c>
      <c r="T27" s="10">
        <f>F42/1000</f>
        <v>3.8940000000000001</v>
      </c>
      <c r="U27" s="11">
        <f>F43</f>
        <v>1.2802076737502194E-2</v>
      </c>
    </row>
    <row r="28" spans="1:21" ht="16" x14ac:dyDescent="0.2">
      <c r="A28" s="23" t="s">
        <v>58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3"/>
      <c r="Q28" s="3"/>
      <c r="R28" s="3"/>
      <c r="S28" s="3" t="s">
        <v>3</v>
      </c>
      <c r="T28" s="9">
        <f>E42/1000</f>
        <v>4.319</v>
      </c>
      <c r="U28" s="11">
        <f>E43</f>
        <v>1.4199324455385715E-2</v>
      </c>
    </row>
    <row r="29" spans="1:21" ht="16" x14ac:dyDescent="0.2">
      <c r="B29" s="5" t="s">
        <v>29</v>
      </c>
      <c r="C29" s="5" t="s">
        <v>34</v>
      </c>
      <c r="D29" s="5" t="s">
        <v>2</v>
      </c>
      <c r="E29" s="5" t="s">
        <v>3</v>
      </c>
      <c r="F29" s="5" t="s">
        <v>30</v>
      </c>
      <c r="G29" s="5" t="s">
        <v>66</v>
      </c>
      <c r="H29" s="5" t="s">
        <v>5</v>
      </c>
      <c r="I29" s="5" t="s">
        <v>4</v>
      </c>
      <c r="J29" s="5" t="s">
        <v>6</v>
      </c>
      <c r="K29" s="5" t="s">
        <v>7</v>
      </c>
      <c r="L29" s="5" t="s">
        <v>8</v>
      </c>
      <c r="M29" s="5" t="s">
        <v>8</v>
      </c>
      <c r="N29" s="5" t="s">
        <v>9</v>
      </c>
      <c r="O29" s="5" t="s">
        <v>31</v>
      </c>
      <c r="P29" s="3"/>
      <c r="Q29" s="3"/>
      <c r="R29" s="3"/>
      <c r="S29" s="2" t="s">
        <v>2</v>
      </c>
      <c r="T29" s="2">
        <f>D42/1000</f>
        <v>0</v>
      </c>
      <c r="U29" s="38">
        <f>D43</f>
        <v>0</v>
      </c>
    </row>
    <row r="30" spans="1:21" ht="16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3"/>
      <c r="Q30" s="3"/>
      <c r="R30" s="3"/>
      <c r="S30" s="2" t="s">
        <v>7</v>
      </c>
      <c r="T30" s="2">
        <f>K42/1000</f>
        <v>0</v>
      </c>
      <c r="U30" s="38">
        <f>K43</f>
        <v>0</v>
      </c>
    </row>
    <row r="31" spans="1:21" ht="16" x14ac:dyDescent="0.2">
      <c r="A31" s="7" t="s">
        <v>32</v>
      </c>
      <c r="B31" s="50">
        <v>0</v>
      </c>
      <c r="C31" s="50">
        <v>1799</v>
      </c>
      <c r="D31" s="50">
        <v>0</v>
      </c>
      <c r="E31" s="50">
        <v>0</v>
      </c>
      <c r="F31" s="50">
        <v>186</v>
      </c>
      <c r="G31" s="50">
        <v>0</v>
      </c>
      <c r="H31" s="50">
        <v>0</v>
      </c>
      <c r="I31" s="50"/>
      <c r="J31" s="50"/>
      <c r="K31" s="50"/>
      <c r="L31" s="50"/>
      <c r="M31" s="39"/>
      <c r="N31" s="50">
        <v>6288</v>
      </c>
      <c r="O31" s="50">
        <v>8273</v>
      </c>
      <c r="P31" s="13">
        <f>O31/O$39</f>
        <v>2.8711637705151297E-2</v>
      </c>
      <c r="Q31" s="14" t="s">
        <v>33</v>
      </c>
      <c r="R31" s="77"/>
      <c r="S31" s="3" t="s">
        <v>4</v>
      </c>
      <c r="T31" s="10">
        <f>I42/1000</f>
        <v>0</v>
      </c>
      <c r="U31" s="11">
        <f>I43</f>
        <v>0</v>
      </c>
    </row>
    <row r="32" spans="1:21" ht="16" x14ac:dyDescent="0.2">
      <c r="A32" s="7" t="s">
        <v>35</v>
      </c>
      <c r="B32" s="72">
        <f>6300-B33</f>
        <v>4725</v>
      </c>
      <c r="C32" s="50">
        <v>2773</v>
      </c>
      <c r="D32" s="50">
        <v>0</v>
      </c>
      <c r="E32" s="74">
        <f>O32-N32-G32-C32-B32</f>
        <v>4319</v>
      </c>
      <c r="F32" s="50">
        <v>0</v>
      </c>
      <c r="G32" s="73">
        <v>16850</v>
      </c>
      <c r="H32" s="50">
        <v>0</v>
      </c>
      <c r="I32" s="50"/>
      <c r="J32" s="50"/>
      <c r="K32" s="50"/>
      <c r="L32" s="50"/>
      <c r="M32" s="39"/>
      <c r="N32" s="50">
        <v>73156</v>
      </c>
      <c r="O32" s="72">
        <v>101823</v>
      </c>
      <c r="P32" s="13">
        <f>O32/O$39</f>
        <v>0.35337907482794884</v>
      </c>
      <c r="Q32" s="14" t="s">
        <v>36</v>
      </c>
      <c r="R32" s="77"/>
      <c r="S32" s="3" t="s">
        <v>5</v>
      </c>
      <c r="T32" s="10">
        <f>H42/1000</f>
        <v>0</v>
      </c>
      <c r="U32" s="11">
        <f>H43</f>
        <v>0</v>
      </c>
    </row>
    <row r="33" spans="1:48" ht="16" x14ac:dyDescent="0.2">
      <c r="A33" s="7" t="s">
        <v>37</v>
      </c>
      <c r="B33" s="72">
        <v>1575</v>
      </c>
      <c r="C33" s="50">
        <v>147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/>
      <c r="J33" s="50"/>
      <c r="K33" s="50"/>
      <c r="L33" s="50"/>
      <c r="M33" s="39"/>
      <c r="N33" s="50">
        <v>5352</v>
      </c>
      <c r="O33" s="72">
        <v>7074</v>
      </c>
      <c r="P33" s="13">
        <f>O33/O$39</f>
        <v>2.4550480493924848E-2</v>
      </c>
      <c r="Q33" s="14" t="s">
        <v>38</v>
      </c>
      <c r="R33" s="77"/>
      <c r="S33" s="3" t="s">
        <v>34</v>
      </c>
      <c r="T33" s="10">
        <f>C42/1000</f>
        <v>58.713000000000001</v>
      </c>
      <c r="U33" s="12">
        <f>C43</f>
        <v>0.19302730649434163</v>
      </c>
    </row>
    <row r="34" spans="1:48" ht="16" x14ac:dyDescent="0.2">
      <c r="A34" s="7" t="s">
        <v>39</v>
      </c>
      <c r="B34" s="50">
        <v>0</v>
      </c>
      <c r="C34" s="50">
        <v>51270</v>
      </c>
      <c r="D34" s="50">
        <v>0</v>
      </c>
      <c r="E34" s="50">
        <v>0</v>
      </c>
      <c r="F34" s="50">
        <v>3708</v>
      </c>
      <c r="G34" s="50">
        <v>0</v>
      </c>
      <c r="H34" s="50">
        <v>0</v>
      </c>
      <c r="I34" s="50"/>
      <c r="J34" s="50"/>
      <c r="K34" s="50"/>
      <c r="L34" s="50"/>
      <c r="M34" s="39"/>
      <c r="N34" s="50">
        <v>67</v>
      </c>
      <c r="O34" s="50">
        <v>55045</v>
      </c>
      <c r="P34" s="13">
        <f>O34/O$39</f>
        <v>0.19103494469721422</v>
      </c>
      <c r="Q34" s="14" t="s">
        <v>40</v>
      </c>
      <c r="R34" s="77"/>
      <c r="S34" s="3"/>
      <c r="T34" s="10">
        <f>SUM(T24:T33)</f>
        <v>304.1694</v>
      </c>
      <c r="U34" s="11">
        <f>SUM(U24:U33)</f>
        <v>1</v>
      </c>
    </row>
    <row r="35" spans="1:48" ht="16" x14ac:dyDescent="0.2">
      <c r="A35" s="7" t="s">
        <v>41</v>
      </c>
      <c r="B35" s="50">
        <v>0</v>
      </c>
      <c r="C35" s="50">
        <v>1906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/>
      <c r="J35" s="50"/>
      <c r="K35" s="50"/>
      <c r="L35" s="50"/>
      <c r="M35" s="39"/>
      <c r="N35" s="50">
        <v>22484</v>
      </c>
      <c r="O35" s="50">
        <v>24390</v>
      </c>
      <c r="P35" s="13">
        <f>O35/O$39</f>
        <v>8.464605870042792E-2</v>
      </c>
      <c r="Q35" s="14" t="s">
        <v>42</v>
      </c>
      <c r="R35" s="77"/>
    </row>
    <row r="36" spans="1:48" ht="16" x14ac:dyDescent="0.2">
      <c r="A36" s="7" t="s">
        <v>43</v>
      </c>
      <c r="B36" s="53">
        <v>3200</v>
      </c>
      <c r="C36" s="50">
        <v>441</v>
      </c>
      <c r="D36" s="50">
        <v>0</v>
      </c>
      <c r="E36" s="50">
        <v>0</v>
      </c>
      <c r="F36" s="50">
        <v>0</v>
      </c>
      <c r="G36" s="50">
        <v>31962</v>
      </c>
      <c r="H36" s="50">
        <v>0</v>
      </c>
      <c r="I36" s="50"/>
      <c r="J36" s="50"/>
      <c r="K36" s="50"/>
      <c r="L36" s="50"/>
      <c r="M36" s="39"/>
      <c r="N36" s="50">
        <v>32696</v>
      </c>
      <c r="O36" s="53">
        <f>SUM(B36:N36)</f>
        <v>68299</v>
      </c>
      <c r="P36" s="14"/>
      <c r="Q36" s="14"/>
      <c r="R36" s="77"/>
      <c r="S36" s="6"/>
      <c r="T36" s="6"/>
      <c r="U36" s="6"/>
    </row>
    <row r="37" spans="1:48" ht="16" x14ac:dyDescent="0.2">
      <c r="A37" s="7" t="s">
        <v>44</v>
      </c>
      <c r="B37" s="53">
        <v>18100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/>
      <c r="J37" s="50"/>
      <c r="K37" s="50"/>
      <c r="L37" s="50"/>
      <c r="M37" s="39"/>
      <c r="N37" s="50">
        <v>2648</v>
      </c>
      <c r="O37" s="53">
        <f>SUM(B37:N37)</f>
        <v>20748</v>
      </c>
      <c r="P37" s="14"/>
      <c r="Q37" s="14"/>
      <c r="R37" s="77"/>
      <c r="S37" s="6"/>
      <c r="T37" s="6" t="s">
        <v>26</v>
      </c>
      <c r="U37" s="6" t="s">
        <v>27</v>
      </c>
    </row>
    <row r="38" spans="1:48" ht="16" x14ac:dyDescent="0.2">
      <c r="A38" s="7" t="s">
        <v>45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/>
      <c r="J38" s="50"/>
      <c r="K38" s="50"/>
      <c r="L38" s="50"/>
      <c r="M38" s="39"/>
      <c r="N38" s="50">
        <v>2489</v>
      </c>
      <c r="O38" s="50">
        <v>2489</v>
      </c>
      <c r="P38" s="14">
        <f>SUM(P31:P35)</f>
        <v>0.68232219642466718</v>
      </c>
      <c r="Q38" s="14"/>
      <c r="R38" s="77"/>
      <c r="S38" s="6" t="s">
        <v>46</v>
      </c>
      <c r="T38" s="15">
        <f>O45/1000</f>
        <v>14.8034</v>
      </c>
      <c r="U38" s="6"/>
    </row>
    <row r="39" spans="1:48" ht="16" x14ac:dyDescent="0.2">
      <c r="A39" s="7" t="s">
        <v>15</v>
      </c>
      <c r="B39" s="61">
        <f>SUM(B31:B38)</f>
        <v>27600</v>
      </c>
      <c r="C39" s="50">
        <v>58335</v>
      </c>
      <c r="D39" s="50">
        <v>0</v>
      </c>
      <c r="E39" s="74">
        <f>E32</f>
        <v>4319</v>
      </c>
      <c r="F39" s="50">
        <v>3894</v>
      </c>
      <c r="G39" s="73">
        <f>G32+G36</f>
        <v>48812</v>
      </c>
      <c r="H39" s="50">
        <v>0</v>
      </c>
      <c r="I39" s="50"/>
      <c r="J39" s="50"/>
      <c r="K39" s="50"/>
      <c r="L39" s="50"/>
      <c r="M39" s="39"/>
      <c r="N39" s="50">
        <v>145180</v>
      </c>
      <c r="O39" s="61">
        <f>273894+14247</f>
        <v>288141</v>
      </c>
      <c r="P39" s="3"/>
      <c r="Q39" s="3"/>
      <c r="R39" s="77"/>
      <c r="S39" s="6" t="s">
        <v>47</v>
      </c>
      <c r="T39" s="16">
        <f>O41/1000</f>
        <v>91.536000000000001</v>
      </c>
      <c r="U39" s="11">
        <f>P41</f>
        <v>0.31767780357533293</v>
      </c>
    </row>
    <row r="40" spans="1:48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S40" s="6" t="s">
        <v>48</v>
      </c>
      <c r="T40" s="16">
        <f>O35/1000</f>
        <v>24.39</v>
      </c>
      <c r="U40" s="12">
        <f>P35</f>
        <v>8.464605870042792E-2</v>
      </c>
    </row>
    <row r="41" spans="1:48" ht="16" x14ac:dyDescent="0.2">
      <c r="A41" s="17" t="s">
        <v>49</v>
      </c>
      <c r="B41" s="18">
        <f>B38+B37+B36</f>
        <v>21300</v>
      </c>
      <c r="C41" s="18">
        <f t="shared" ref="C41:O41" si="0">C38+C37+C36</f>
        <v>441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31962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37833</v>
      </c>
      <c r="O41" s="18">
        <f t="shared" si="0"/>
        <v>91536</v>
      </c>
      <c r="P41" s="13">
        <f>O41/O$39</f>
        <v>0.31767780357533293</v>
      </c>
      <c r="Q41" s="13" t="s">
        <v>50</v>
      </c>
      <c r="R41" s="6"/>
      <c r="S41" s="6" t="s">
        <v>51</v>
      </c>
      <c r="T41" s="16">
        <f>O33/1000</f>
        <v>7.0739999999999998</v>
      </c>
      <c r="U41" s="11">
        <f>P33</f>
        <v>2.4550480493924848E-2</v>
      </c>
    </row>
    <row r="42" spans="1:48" ht="16" x14ac:dyDescent="0.2">
      <c r="A42" s="19" t="s">
        <v>52</v>
      </c>
      <c r="B42" s="18"/>
      <c r="C42" s="20">
        <f>C39+C23+C10</f>
        <v>58713</v>
      </c>
      <c r="D42" s="20">
        <f t="shared" ref="D42:M42" si="1">D39+D23+D10</f>
        <v>0</v>
      </c>
      <c r="E42" s="20">
        <f t="shared" si="1"/>
        <v>4319</v>
      </c>
      <c r="F42" s="20">
        <f t="shared" si="1"/>
        <v>3894</v>
      </c>
      <c r="G42" s="20">
        <f t="shared" si="1"/>
        <v>80449</v>
      </c>
      <c r="H42" s="20">
        <f t="shared" si="1"/>
        <v>0</v>
      </c>
      <c r="I42" s="20">
        <f t="shared" si="1"/>
        <v>0</v>
      </c>
      <c r="J42" s="20">
        <f t="shared" si="1"/>
        <v>0</v>
      </c>
      <c r="K42" s="20">
        <f t="shared" si="1"/>
        <v>0</v>
      </c>
      <c r="L42" s="20">
        <f t="shared" si="1"/>
        <v>0</v>
      </c>
      <c r="M42" s="20">
        <f t="shared" si="1"/>
        <v>0</v>
      </c>
      <c r="N42" s="20">
        <f>N39+N23-B6+N45</f>
        <v>156794.4</v>
      </c>
      <c r="O42" s="21">
        <f>SUM(C42:N42)</f>
        <v>304169.40000000002</v>
      </c>
      <c r="P42" s="6"/>
      <c r="Q42" s="6"/>
      <c r="R42" s="6"/>
      <c r="S42" s="6" t="s">
        <v>33</v>
      </c>
      <c r="T42" s="16">
        <f>O31/1000</f>
        <v>8.2729999999999997</v>
      </c>
      <c r="U42" s="11">
        <f>P31</f>
        <v>2.8711637705151297E-2</v>
      </c>
    </row>
    <row r="43" spans="1:48" ht="16" x14ac:dyDescent="0.2">
      <c r="A43" s="19" t="s">
        <v>53</v>
      </c>
      <c r="B43" s="18"/>
      <c r="C43" s="13">
        <f t="shared" ref="C43:N43" si="2">C42/$O42</f>
        <v>0.19302730649434163</v>
      </c>
      <c r="D43" s="13">
        <f t="shared" si="2"/>
        <v>0</v>
      </c>
      <c r="E43" s="13">
        <f t="shared" si="2"/>
        <v>1.4199324455385715E-2</v>
      </c>
      <c r="F43" s="13">
        <f t="shared" si="2"/>
        <v>1.2802076737502194E-2</v>
      </c>
      <c r="G43" s="13">
        <f t="shared" si="2"/>
        <v>0.26448748624943863</v>
      </c>
      <c r="H43" s="13">
        <f t="shared" si="2"/>
        <v>0</v>
      </c>
      <c r="I43" s="13">
        <f t="shared" si="2"/>
        <v>0</v>
      </c>
      <c r="J43" s="13">
        <f t="shared" si="2"/>
        <v>0</v>
      </c>
      <c r="K43" s="13">
        <f t="shared" si="2"/>
        <v>0</v>
      </c>
      <c r="L43" s="13">
        <f t="shared" si="2"/>
        <v>0</v>
      </c>
      <c r="M43" s="13">
        <f t="shared" si="2"/>
        <v>0</v>
      </c>
      <c r="N43" s="13">
        <f t="shared" si="2"/>
        <v>0.51548380606333177</v>
      </c>
      <c r="O43" s="13">
        <f>SUM(C43:N43)</f>
        <v>1</v>
      </c>
      <c r="P43" s="6"/>
      <c r="Q43" s="6"/>
      <c r="R43" s="6"/>
      <c r="S43" s="6" t="s">
        <v>54</v>
      </c>
      <c r="T43" s="16">
        <f t="shared" ref="T43" si="3">O32/1000</f>
        <v>101.82299999999999</v>
      </c>
      <c r="U43" s="12">
        <f>P32</f>
        <v>0.35337907482794884</v>
      </c>
    </row>
    <row r="44" spans="1:48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6"/>
      <c r="Q44" s="6"/>
      <c r="R44" s="6"/>
      <c r="S44" s="6" t="s">
        <v>55</v>
      </c>
      <c r="T44" s="16">
        <f>O34/1000</f>
        <v>55.045000000000002</v>
      </c>
      <c r="U44" s="12">
        <f>P34</f>
        <v>0.19103494469721422</v>
      </c>
    </row>
    <row r="45" spans="1:48" ht="16" x14ac:dyDescent="0.2">
      <c r="A45" s="5" t="s">
        <v>56</v>
      </c>
      <c r="B45" s="5">
        <f>B23-B39</f>
        <v>3189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22">
        <f>N39*0.08</f>
        <v>11614.4</v>
      </c>
      <c r="O45" s="21">
        <f>B45+N45</f>
        <v>14803.4</v>
      </c>
      <c r="P45" s="6"/>
      <c r="Q45" s="6"/>
      <c r="R45" s="6"/>
      <c r="S45" s="6" t="s">
        <v>57</v>
      </c>
      <c r="T45" s="16">
        <f>SUM(T39:T44)</f>
        <v>288.14100000000002</v>
      </c>
      <c r="U45" s="11">
        <f>SUM(U39:U44)</f>
        <v>1</v>
      </c>
    </row>
    <row r="46" spans="1:48" ht="16" x14ac:dyDescent="0.2">
      <c r="A46" s="33" t="s">
        <v>69</v>
      </c>
      <c r="B46" s="71">
        <f>B45/B23</f>
        <v>0.10357595245055053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/>
      <c r="O46" s="5"/>
      <c r="P46" s="6"/>
      <c r="Q46" s="6"/>
      <c r="R46" s="6"/>
    </row>
    <row r="47" spans="1:48" x14ac:dyDescent="0.2">
      <c r="A47" s="23"/>
      <c r="B47" s="23"/>
      <c r="C47" s="24"/>
      <c r="D47" s="24"/>
      <c r="E47" s="24"/>
      <c r="F47" s="24"/>
      <c r="G47" s="33"/>
      <c r="H47" s="24"/>
      <c r="I47" s="24"/>
      <c r="J47" s="33"/>
      <c r="K47" s="24"/>
      <c r="L47" s="24"/>
      <c r="M47" s="24"/>
      <c r="N47" s="24"/>
      <c r="O47" s="24"/>
      <c r="P47" s="24"/>
      <c r="Q47" s="24"/>
      <c r="R47" s="23"/>
      <c r="S47" s="23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3"/>
      <c r="AI47" s="23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</row>
    <row r="48" spans="1:48" x14ac:dyDescent="0.2">
      <c r="A48" s="24"/>
      <c r="B48" s="23"/>
      <c r="C48" s="24"/>
      <c r="D48" s="24"/>
      <c r="E48" s="24"/>
      <c r="F48" s="25"/>
      <c r="G48" s="24"/>
      <c r="H48" s="25"/>
      <c r="I48" s="24"/>
      <c r="J48" s="24"/>
      <c r="K48" s="33"/>
      <c r="L48" s="24"/>
      <c r="M48" s="24"/>
      <c r="N48" s="24"/>
      <c r="O48" s="24"/>
      <c r="P48" s="24"/>
      <c r="Q48" s="24"/>
      <c r="R48" s="24"/>
      <c r="S48" s="23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3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</row>
    <row r="49" spans="1:48" x14ac:dyDescent="0.2">
      <c r="A49" s="24"/>
      <c r="B49" s="23"/>
      <c r="C49" s="24"/>
      <c r="D49" s="24"/>
      <c r="E49" s="24"/>
      <c r="F49" s="24"/>
      <c r="G49" s="24"/>
      <c r="H49" s="24"/>
      <c r="I49" s="24"/>
      <c r="J49" s="24"/>
      <c r="K49" s="33"/>
      <c r="L49" s="24"/>
      <c r="M49" s="24"/>
      <c r="N49" s="24"/>
      <c r="O49" s="24"/>
      <c r="P49" s="24"/>
      <c r="Q49" s="24"/>
      <c r="R49" s="24"/>
      <c r="S49" s="23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3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</row>
    <row r="50" spans="1:48" x14ac:dyDescent="0.2">
      <c r="A50" s="24"/>
      <c r="B50" s="23"/>
      <c r="C50" s="24"/>
      <c r="D50" s="24"/>
      <c r="E50" s="24"/>
      <c r="F50" s="24"/>
      <c r="G50" s="24"/>
      <c r="H50" s="24"/>
      <c r="I50" s="24"/>
      <c r="J50" s="24"/>
      <c r="K50" s="33"/>
      <c r="L50" s="24"/>
      <c r="M50" s="24"/>
      <c r="N50" s="24"/>
      <c r="O50" s="24"/>
      <c r="P50" s="24"/>
      <c r="Q50" s="24"/>
      <c r="R50" s="24"/>
      <c r="S50" s="23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3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</row>
    <row r="51" spans="1:48" x14ac:dyDescent="0.2">
      <c r="A51" s="24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3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3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</row>
    <row r="52" spans="1:48" x14ac:dyDescent="0.2">
      <c r="A52" s="24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3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3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</row>
    <row r="53" spans="1:48" x14ac:dyDescent="0.2">
      <c r="A53" s="24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3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3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</row>
    <row r="54" spans="1:48" x14ac:dyDescent="0.2">
      <c r="A54" s="24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3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3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</row>
    <row r="55" spans="1:48" x14ac:dyDescent="0.2">
      <c r="A55" s="24"/>
      <c r="B55" s="23"/>
      <c r="C55" s="24"/>
      <c r="D55" s="24"/>
      <c r="E55" s="24"/>
      <c r="F55" s="25"/>
      <c r="G55" s="24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3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3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</row>
    <row r="56" spans="1:48" x14ac:dyDescent="0.2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3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3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</row>
    <row r="57" spans="1:48" ht="16" x14ac:dyDescent="0.2">
      <c r="A57" s="6"/>
      <c r="B57" s="6"/>
      <c r="C57" s="26"/>
      <c r="D57" s="26"/>
      <c r="E57" s="26"/>
      <c r="F57" s="26"/>
      <c r="G57" s="26"/>
      <c r="H57" s="26"/>
      <c r="I57" s="26"/>
      <c r="J57" s="26"/>
      <c r="K57" s="26"/>
      <c r="L57" s="5"/>
      <c r="M57" s="5"/>
      <c r="N57" s="27"/>
      <c r="O57" s="6"/>
      <c r="P57" s="5"/>
      <c r="Q57" s="11"/>
      <c r="R57" s="6"/>
      <c r="S57" s="6"/>
      <c r="T57" s="5"/>
      <c r="U57" s="36"/>
    </row>
    <row r="58" spans="1:48" ht="16" x14ac:dyDescent="0.2">
      <c r="A58" s="6"/>
      <c r="B58" s="6"/>
      <c r="C58" s="26"/>
      <c r="D58" s="26"/>
      <c r="E58" s="26"/>
      <c r="F58" s="26"/>
      <c r="G58" s="26"/>
      <c r="H58" s="26"/>
      <c r="I58" s="26"/>
      <c r="J58" s="26"/>
      <c r="K58" s="26"/>
      <c r="L58" s="5"/>
      <c r="M58" s="5"/>
      <c r="N58" s="27"/>
      <c r="O58" s="6"/>
      <c r="P58" s="5"/>
      <c r="Q58" s="11"/>
      <c r="R58" s="6"/>
      <c r="S58" s="6"/>
      <c r="T58" s="5"/>
      <c r="U58" s="36"/>
    </row>
    <row r="59" spans="1:48" ht="16" x14ac:dyDescent="0.2">
      <c r="A59" s="6"/>
      <c r="B59" s="6"/>
      <c r="C59" s="26"/>
      <c r="D59" s="26"/>
      <c r="E59" s="26"/>
      <c r="F59" s="26"/>
      <c r="G59" s="26"/>
      <c r="H59" s="26"/>
      <c r="I59" s="26"/>
      <c r="J59" s="26"/>
      <c r="K59" s="26"/>
      <c r="L59" s="5"/>
      <c r="M59" s="5"/>
      <c r="N59" s="27"/>
      <c r="O59" s="6"/>
      <c r="P59" s="5"/>
      <c r="Q59" s="11"/>
      <c r="R59" s="6"/>
      <c r="S59" s="6"/>
      <c r="T59" s="5"/>
      <c r="U59" s="36"/>
    </row>
    <row r="60" spans="1:48" ht="16" x14ac:dyDescent="0.2">
      <c r="A60" s="19"/>
      <c r="B60" s="6"/>
      <c r="C60" s="26"/>
      <c r="D60" s="26"/>
      <c r="E60" s="26"/>
      <c r="F60" s="26"/>
      <c r="G60" s="26"/>
      <c r="H60" s="26"/>
      <c r="I60" s="26"/>
      <c r="J60" s="26"/>
      <c r="K60" s="26"/>
      <c r="L60" s="5"/>
      <c r="M60" s="5"/>
      <c r="N60" s="27"/>
      <c r="O60" s="6"/>
      <c r="P60" s="5"/>
      <c r="Q60" s="11"/>
      <c r="R60" s="6"/>
      <c r="S60" s="6"/>
      <c r="T60" s="5"/>
      <c r="U60" s="36"/>
    </row>
    <row r="61" spans="1:48" ht="16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5"/>
      <c r="M61" s="5"/>
      <c r="N61" s="27"/>
      <c r="O61" s="6"/>
      <c r="P61" s="5"/>
      <c r="Q61" s="11"/>
      <c r="R61" s="6"/>
      <c r="S61" s="6"/>
      <c r="T61" s="28"/>
      <c r="U61" s="29"/>
    </row>
    <row r="62" spans="1:48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5"/>
    </row>
    <row r="63" spans="1:48" x14ac:dyDescent="0.2">
      <c r="A63" s="6"/>
      <c r="B63" s="30"/>
      <c r="C63" s="30"/>
      <c r="D63" s="30"/>
      <c r="E63" s="30"/>
      <c r="F63" s="30"/>
      <c r="G63" s="30"/>
      <c r="H63" s="30"/>
      <c r="I63" s="30"/>
      <c r="J63" s="6"/>
      <c r="K63" s="6"/>
      <c r="L63" s="6"/>
      <c r="M63" s="6"/>
      <c r="N63" s="6"/>
      <c r="O63" s="6"/>
      <c r="P63" s="6"/>
      <c r="Q63" s="6"/>
      <c r="R63" s="6"/>
      <c r="S63" s="6"/>
      <c r="T63" s="30"/>
      <c r="U63" s="31"/>
    </row>
    <row r="64" spans="1:48" ht="16" x14ac:dyDescent="0.2">
      <c r="A64" s="6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6"/>
      <c r="P64" s="5"/>
      <c r="Q64" s="27"/>
      <c r="R64" s="6"/>
      <c r="S64" s="6"/>
      <c r="T64" s="5"/>
      <c r="U64" s="36"/>
    </row>
    <row r="65" spans="1:21" ht="16" x14ac:dyDescent="0.2">
      <c r="A65" s="6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  <c r="M65" s="6"/>
      <c r="N65" s="6"/>
      <c r="O65" s="6"/>
      <c r="P65" s="5"/>
      <c r="Q65" s="27"/>
      <c r="R65" s="6"/>
      <c r="S65" s="6"/>
      <c r="T65" s="5"/>
      <c r="U65" s="36"/>
    </row>
    <row r="66" spans="1:21" ht="16" x14ac:dyDescent="0.2">
      <c r="A66" s="6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6"/>
      <c r="P66" s="5"/>
      <c r="Q66" s="27"/>
      <c r="R66" s="6"/>
      <c r="S66" s="6"/>
      <c r="T66" s="5"/>
      <c r="U66" s="36"/>
    </row>
    <row r="67" spans="1:21" ht="16" x14ac:dyDescent="0.2">
      <c r="A67" s="6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6"/>
      <c r="P67" s="5"/>
      <c r="Q67" s="27"/>
      <c r="R67" s="6"/>
      <c r="S67" s="6"/>
      <c r="T67" s="5"/>
      <c r="U67" s="36"/>
    </row>
    <row r="68" spans="1:21" ht="16" x14ac:dyDescent="0.2">
      <c r="A68" s="6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  <c r="M68" s="6"/>
      <c r="N68" s="6"/>
      <c r="O68" s="6"/>
      <c r="P68" s="5"/>
      <c r="Q68" s="27"/>
      <c r="R68" s="6"/>
      <c r="S68" s="6"/>
      <c r="T68" s="5"/>
      <c r="U68" s="36"/>
    </row>
    <row r="69" spans="1:21" ht="16" x14ac:dyDescent="0.2">
      <c r="A69" s="6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6"/>
      <c r="P69" s="5"/>
      <c r="Q69" s="27"/>
      <c r="R69" s="6"/>
      <c r="S69" s="6"/>
      <c r="T69" s="5"/>
      <c r="U69" s="36"/>
    </row>
    <row r="70" spans="1:21" ht="16" x14ac:dyDescent="0.2">
      <c r="A70" s="6"/>
      <c r="B70" s="28"/>
      <c r="C70" s="28"/>
      <c r="D70" s="28"/>
      <c r="E70" s="28"/>
      <c r="F70" s="28"/>
      <c r="G70" s="28"/>
      <c r="H70" s="28"/>
      <c r="I70" s="28"/>
      <c r="J70" s="6"/>
      <c r="K70" s="6"/>
      <c r="L70" s="6"/>
      <c r="M70" s="6"/>
      <c r="N70" s="6"/>
      <c r="O70" s="6"/>
      <c r="P70" s="28"/>
      <c r="Q70" s="32"/>
      <c r="R70" s="6"/>
      <c r="S70" s="37"/>
      <c r="T70" s="28"/>
      <c r="U70" s="32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 enableFormatConditionsCalculation="0"/>
  <dimension ref="A1:AV70"/>
  <sheetViews>
    <sheetView workbookViewId="0">
      <selection activeCell="C45" sqref="C45"/>
    </sheetView>
  </sheetViews>
  <sheetFormatPr baseColWidth="10" defaultColWidth="8.83203125" defaultRowHeight="15" x14ac:dyDescent="0.2"/>
  <cols>
    <col min="1" max="1" width="15.5" style="2" customWidth="1"/>
    <col min="2" max="2" width="12" style="2" customWidth="1"/>
    <col min="3" max="3" width="13.83203125" style="2" customWidth="1"/>
    <col min="4" max="6" width="8.83203125" style="2" bestFit="1" customWidth="1"/>
    <col min="7" max="7" width="10.1640625" style="2" customWidth="1"/>
    <col min="8" max="11" width="8.83203125" style="2" bestFit="1" customWidth="1"/>
    <col min="12" max="13" width="5.83203125" style="2" customWidth="1"/>
    <col min="14" max="14" width="8.83203125" style="2" bestFit="1" customWidth="1"/>
    <col min="15" max="15" width="9.83203125" style="2" customWidth="1"/>
    <col min="16" max="16" width="8.83203125" style="2" bestFit="1" customWidth="1"/>
    <col min="17" max="19" width="8.83203125" style="2"/>
    <col min="20" max="20" width="10.1640625" style="2" bestFit="1" customWidth="1"/>
    <col min="21" max="21" width="8.832031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5" x14ac:dyDescent="0.3">
      <c r="A2" s="7" t="s">
        <v>59</v>
      </c>
      <c r="Q2" s="39"/>
      <c r="R2" s="7"/>
      <c r="AH2" s="39"/>
      <c r="AI2" s="7"/>
    </row>
    <row r="3" spans="1:35" ht="16" x14ac:dyDescent="0.2">
      <c r="A3" s="7">
        <v>2015</v>
      </c>
      <c r="B3" s="5" t="s">
        <v>1</v>
      </c>
      <c r="C3" s="5" t="s">
        <v>34</v>
      </c>
      <c r="D3" s="5" t="s">
        <v>2</v>
      </c>
      <c r="E3" s="5" t="s">
        <v>3</v>
      </c>
      <c r="F3" s="5" t="s">
        <v>18</v>
      </c>
      <c r="G3" s="5" t="s">
        <v>66</v>
      </c>
      <c r="H3" s="5" t="s">
        <v>5</v>
      </c>
      <c r="I3" s="5" t="s">
        <v>4</v>
      </c>
      <c r="J3" s="5" t="s">
        <v>6</v>
      </c>
      <c r="K3" s="5" t="s">
        <v>7</v>
      </c>
      <c r="L3" s="5"/>
      <c r="M3" s="5"/>
      <c r="N3" s="5"/>
      <c r="O3" s="6" t="s">
        <v>10</v>
      </c>
      <c r="Q3" s="39"/>
      <c r="R3" s="39"/>
      <c r="AH3" s="39"/>
      <c r="AI3" s="39"/>
    </row>
    <row r="4" spans="1:35" ht="15.5" x14ac:dyDescent="0.3">
      <c r="A4" s="7" t="s">
        <v>70</v>
      </c>
      <c r="B4" s="81">
        <v>23</v>
      </c>
      <c r="Q4" s="39"/>
      <c r="R4" s="39"/>
      <c r="AH4" s="39"/>
      <c r="AI4" s="39"/>
    </row>
    <row r="5" spans="1:35" ht="15.5" x14ac:dyDescent="0.3">
      <c r="A5" s="39"/>
      <c r="Q5" s="39"/>
      <c r="R5" s="39"/>
      <c r="AH5" s="39"/>
      <c r="AI5" s="39"/>
    </row>
    <row r="6" spans="1:35" ht="16" x14ac:dyDescent="0.2">
      <c r="A6" s="7" t="s">
        <v>11</v>
      </c>
      <c r="B6" s="50">
        <v>0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/>
      <c r="J6" s="50"/>
      <c r="K6" s="50"/>
      <c r="L6" s="50"/>
      <c r="M6" s="50"/>
      <c r="N6" s="50"/>
      <c r="O6" s="50">
        <v>0</v>
      </c>
      <c r="Q6" s="39"/>
      <c r="R6" s="39"/>
      <c r="AH6" s="39"/>
      <c r="AI6" s="39"/>
    </row>
    <row r="7" spans="1:35" ht="16" x14ac:dyDescent="0.2">
      <c r="A7" s="7" t="s">
        <v>12</v>
      </c>
      <c r="B7" s="50">
        <v>0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/>
      <c r="J7" s="50"/>
      <c r="K7" s="50"/>
      <c r="L7" s="50"/>
      <c r="M7" s="50"/>
      <c r="N7" s="50"/>
      <c r="O7" s="50">
        <v>0</v>
      </c>
      <c r="P7" s="50"/>
      <c r="Q7" s="39"/>
      <c r="R7" s="39"/>
      <c r="AH7" s="39"/>
      <c r="AI7" s="39"/>
    </row>
    <row r="8" spans="1:35" ht="15.5" x14ac:dyDescent="0.3">
      <c r="A8" s="7" t="s">
        <v>13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/>
      <c r="J8" s="50"/>
      <c r="K8" s="50"/>
      <c r="L8" s="50"/>
      <c r="M8" s="50"/>
      <c r="N8" s="50"/>
      <c r="O8" s="50">
        <v>0</v>
      </c>
      <c r="P8" s="50"/>
      <c r="Q8" s="39"/>
      <c r="R8" s="39"/>
      <c r="AH8" s="39"/>
      <c r="AI8" s="39"/>
    </row>
    <row r="9" spans="1:35" ht="15.5" x14ac:dyDescent="0.3">
      <c r="A9" s="7" t="s">
        <v>14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/>
      <c r="J9" s="50"/>
      <c r="K9" s="50"/>
      <c r="L9" s="50"/>
      <c r="M9" s="50"/>
      <c r="N9" s="50"/>
      <c r="O9" s="50">
        <v>0</v>
      </c>
      <c r="P9" s="50"/>
      <c r="Q9" s="39"/>
      <c r="R9" s="39"/>
      <c r="S9" s="7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39"/>
      <c r="AI9" s="39"/>
    </row>
    <row r="10" spans="1:35" ht="16" x14ac:dyDescent="0.2">
      <c r="A10" s="7" t="s">
        <v>15</v>
      </c>
      <c r="B10" s="53">
        <f>SUM(B4:B9)</f>
        <v>23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/>
      <c r="J10" s="50"/>
      <c r="K10" s="50"/>
      <c r="L10" s="50"/>
      <c r="M10" s="50"/>
      <c r="N10" s="50"/>
      <c r="O10" s="50">
        <v>0</v>
      </c>
      <c r="P10" s="50"/>
      <c r="Q10" s="39"/>
      <c r="R10" s="39"/>
      <c r="S10" s="7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39"/>
      <c r="AI10" s="39"/>
    </row>
    <row r="11" spans="1:35" ht="15.5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3"/>
      <c r="Q11" s="3"/>
      <c r="R11" s="3"/>
      <c r="S11" s="3"/>
      <c r="T11" s="3"/>
      <c r="U11" s="3"/>
    </row>
    <row r="12" spans="1:35" ht="15.5" x14ac:dyDescent="0.3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34"/>
      <c r="C13" s="34"/>
      <c r="D13" s="34"/>
      <c r="E13" s="34"/>
      <c r="F13" s="34"/>
      <c r="G13" s="34"/>
      <c r="H13" s="34"/>
      <c r="I13" s="8"/>
      <c r="J13" s="8"/>
      <c r="K13" s="8"/>
      <c r="L13" s="8"/>
      <c r="M13" s="8"/>
      <c r="N13" s="8"/>
      <c r="O13" s="34"/>
      <c r="P13" s="3"/>
      <c r="Q13" s="3"/>
      <c r="R13" s="3"/>
      <c r="S13" s="3"/>
      <c r="T13" s="3"/>
      <c r="U13" s="3"/>
    </row>
    <row r="14" spans="1:35" ht="15.5" x14ac:dyDescent="0.3">
      <c r="A14" s="23" t="s">
        <v>59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3"/>
      <c r="Q14" s="3"/>
      <c r="R14" s="3"/>
      <c r="S14" s="3"/>
      <c r="T14" s="3"/>
      <c r="U14" s="3"/>
    </row>
    <row r="15" spans="1:35" ht="16" x14ac:dyDescent="0.2">
      <c r="B15" s="5" t="s">
        <v>17</v>
      </c>
      <c r="C15" s="5" t="s">
        <v>34</v>
      </c>
      <c r="D15" s="5" t="s">
        <v>2</v>
      </c>
      <c r="E15" s="5" t="s">
        <v>3</v>
      </c>
      <c r="F15" s="5" t="s">
        <v>18</v>
      </c>
      <c r="G15" s="5" t="s">
        <v>66</v>
      </c>
      <c r="H15" s="5" t="s">
        <v>5</v>
      </c>
      <c r="I15" s="5" t="s">
        <v>4</v>
      </c>
      <c r="J15" s="5" t="s">
        <v>6</v>
      </c>
      <c r="K15" s="5" t="s">
        <v>7</v>
      </c>
      <c r="L15" s="5"/>
      <c r="M15" s="5"/>
      <c r="N15" s="5" t="s">
        <v>9</v>
      </c>
      <c r="O15" s="8" t="s">
        <v>10</v>
      </c>
      <c r="P15" s="3"/>
      <c r="Q15" s="3"/>
      <c r="R15" s="3"/>
      <c r="S15" s="3"/>
      <c r="T15" s="3"/>
      <c r="U15" s="3"/>
    </row>
    <row r="16" spans="1:35" ht="16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3"/>
      <c r="Q16" s="3"/>
      <c r="R16" s="3"/>
      <c r="S16" s="3"/>
      <c r="T16" s="3"/>
      <c r="U16" s="3"/>
    </row>
    <row r="17" spans="1:21" ht="16" x14ac:dyDescent="0.2">
      <c r="A17" s="7" t="s">
        <v>19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/>
      <c r="J17" s="50"/>
      <c r="K17" s="50"/>
      <c r="L17" s="50"/>
      <c r="M17" s="50"/>
      <c r="N17" s="50"/>
      <c r="O17" s="50">
        <v>0</v>
      </c>
      <c r="P17" s="3"/>
      <c r="Q17" s="3"/>
      <c r="R17" s="3"/>
      <c r="S17" s="3"/>
      <c r="T17" s="3"/>
      <c r="U17" s="3"/>
    </row>
    <row r="18" spans="1:21" ht="16" x14ac:dyDescent="0.2">
      <c r="A18" s="7" t="s">
        <v>20</v>
      </c>
      <c r="B18" s="50">
        <v>31000</v>
      </c>
      <c r="C18" s="50">
        <v>229</v>
      </c>
      <c r="D18" s="50">
        <v>0</v>
      </c>
      <c r="E18" s="50">
        <v>269</v>
      </c>
      <c r="F18" s="50">
        <v>0</v>
      </c>
      <c r="G18" s="50">
        <v>38605</v>
      </c>
      <c r="H18" s="50">
        <v>0</v>
      </c>
      <c r="I18" s="50"/>
      <c r="J18" s="50"/>
      <c r="K18" s="50"/>
      <c r="L18" s="50"/>
      <c r="M18" s="50"/>
      <c r="N18" s="50"/>
      <c r="O18" s="50">
        <v>39102</v>
      </c>
      <c r="P18" s="3"/>
      <c r="Q18" s="3"/>
      <c r="R18" s="3"/>
      <c r="S18" s="3"/>
      <c r="T18" s="3"/>
      <c r="U18" s="3"/>
    </row>
    <row r="19" spans="1:21" ht="16" x14ac:dyDescent="0.2">
      <c r="A19" s="7" t="s">
        <v>21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/>
      <c r="J19" s="50"/>
      <c r="K19" s="50"/>
      <c r="L19" s="50"/>
      <c r="M19" s="50"/>
      <c r="N19" s="50"/>
      <c r="O19" s="50">
        <v>0</v>
      </c>
      <c r="P19" s="3"/>
      <c r="Q19" s="3"/>
      <c r="R19" s="3"/>
      <c r="S19" s="3"/>
      <c r="T19" s="3"/>
      <c r="U19" s="3"/>
    </row>
    <row r="20" spans="1:21" ht="16" x14ac:dyDescent="0.2">
      <c r="A20" s="7" t="s">
        <v>22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/>
      <c r="K20" s="50"/>
      <c r="L20" s="50"/>
      <c r="M20" s="50"/>
      <c r="N20" s="50"/>
      <c r="O20" s="50">
        <v>0</v>
      </c>
      <c r="P20" s="3"/>
      <c r="Q20" s="3"/>
      <c r="R20" s="3"/>
      <c r="S20" s="3"/>
      <c r="T20" s="3"/>
      <c r="U20" s="3"/>
    </row>
    <row r="21" spans="1:21" ht="16" x14ac:dyDescent="0.2">
      <c r="A21" s="7" t="s">
        <v>23</v>
      </c>
      <c r="B21" s="50">
        <v>16200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/>
      <c r="K21" s="50"/>
      <c r="L21" s="50"/>
      <c r="M21" s="50"/>
      <c r="N21" s="50"/>
      <c r="O21" s="50">
        <v>0</v>
      </c>
      <c r="P21" s="3"/>
      <c r="Q21" s="3"/>
      <c r="R21" s="3"/>
      <c r="S21" s="3" t="s">
        <v>25</v>
      </c>
      <c r="T21" s="9">
        <f>O42/1000</f>
        <v>325.56664000000001</v>
      </c>
      <c r="U21" s="3"/>
    </row>
    <row r="22" spans="1:21" ht="16" x14ac:dyDescent="0.2">
      <c r="A22" s="7" t="s">
        <v>24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/>
      <c r="J22" s="50"/>
      <c r="K22" s="50"/>
      <c r="L22" s="50"/>
      <c r="M22" s="50"/>
      <c r="N22" s="50"/>
      <c r="O22" s="50">
        <v>0</v>
      </c>
      <c r="P22" s="3"/>
      <c r="Q22" s="3"/>
      <c r="R22" s="3"/>
      <c r="S22" s="3"/>
      <c r="T22" s="3"/>
      <c r="U22" s="3"/>
    </row>
    <row r="23" spans="1:21" ht="16" x14ac:dyDescent="0.2">
      <c r="A23" s="7" t="s">
        <v>15</v>
      </c>
      <c r="B23" s="50">
        <v>47200</v>
      </c>
      <c r="C23" s="50">
        <v>229</v>
      </c>
      <c r="D23" s="50">
        <v>0</v>
      </c>
      <c r="E23" s="50">
        <v>269</v>
      </c>
      <c r="F23" s="50">
        <v>0</v>
      </c>
      <c r="G23" s="50">
        <v>38605</v>
      </c>
      <c r="H23" s="50">
        <v>0</v>
      </c>
      <c r="I23" s="50"/>
      <c r="J23" s="50"/>
      <c r="K23" s="50"/>
      <c r="L23" s="50"/>
      <c r="M23" s="50"/>
      <c r="N23" s="50"/>
      <c r="O23" s="50">
        <v>39102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3"/>
      <c r="Q24" s="3"/>
      <c r="R24" s="3"/>
      <c r="S24" s="3" t="s">
        <v>9</v>
      </c>
      <c r="T24" s="10">
        <f>N42/1000</f>
        <v>78.956639999999993</v>
      </c>
      <c r="U24" s="11">
        <f>N43</f>
        <v>0.24252067103681138</v>
      </c>
    </row>
    <row r="25" spans="1:21" ht="16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3"/>
      <c r="Q25" s="3"/>
      <c r="R25" s="3"/>
      <c r="S25" s="3" t="s">
        <v>66</v>
      </c>
      <c r="T25" s="10">
        <f>G42/1000</f>
        <v>194.21700000000001</v>
      </c>
      <c r="U25" s="12">
        <f>G43</f>
        <v>0.59655067853389399</v>
      </c>
    </row>
    <row r="26" spans="1:21" ht="16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3"/>
      <c r="Q26" s="3"/>
      <c r="R26" s="3"/>
      <c r="S26" s="3" t="s">
        <v>6</v>
      </c>
      <c r="T26" s="10">
        <f>J42/1000</f>
        <v>0</v>
      </c>
      <c r="U26" s="11">
        <f>J43</f>
        <v>0</v>
      </c>
    </row>
    <row r="27" spans="1:21" ht="19" x14ac:dyDescent="0.25">
      <c r="A27" s="1" t="s">
        <v>28</v>
      </c>
      <c r="B27" s="34"/>
      <c r="C27" s="34"/>
      <c r="D27" s="34"/>
      <c r="E27" s="34"/>
      <c r="F27" s="34"/>
      <c r="G27" s="34"/>
      <c r="H27" s="8"/>
      <c r="I27" s="8"/>
      <c r="J27" s="8"/>
      <c r="K27" s="8"/>
      <c r="L27" s="8"/>
      <c r="M27" s="8"/>
      <c r="N27" s="8"/>
      <c r="O27" s="8"/>
      <c r="P27" s="3"/>
      <c r="Q27" s="3"/>
      <c r="R27" s="3"/>
      <c r="S27" s="3" t="s">
        <v>30</v>
      </c>
      <c r="T27" s="10">
        <f>F42/1000</f>
        <v>2.6120000000000001</v>
      </c>
      <c r="U27" s="11">
        <f>F43</f>
        <v>8.0229350279868959E-3</v>
      </c>
    </row>
    <row r="28" spans="1:21" ht="16" x14ac:dyDescent="0.2">
      <c r="A28" s="23" t="s">
        <v>59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3"/>
      <c r="Q28" s="3"/>
      <c r="R28" s="3"/>
      <c r="S28" s="3" t="s">
        <v>3</v>
      </c>
      <c r="T28" s="9">
        <f>E42/1000</f>
        <v>7.8860000000000001</v>
      </c>
      <c r="U28" s="11">
        <f>E43</f>
        <v>2.4222383472704695E-2</v>
      </c>
    </row>
    <row r="29" spans="1:21" ht="16" x14ac:dyDescent="0.2">
      <c r="B29" s="5" t="s">
        <v>29</v>
      </c>
      <c r="C29" s="5" t="s">
        <v>34</v>
      </c>
      <c r="D29" s="5" t="s">
        <v>2</v>
      </c>
      <c r="E29" s="5" t="s">
        <v>3</v>
      </c>
      <c r="F29" s="5" t="s">
        <v>30</v>
      </c>
      <c r="G29" s="5" t="s">
        <v>66</v>
      </c>
      <c r="H29" s="5" t="s">
        <v>5</v>
      </c>
      <c r="I29" s="5" t="s">
        <v>4</v>
      </c>
      <c r="J29" s="5" t="s">
        <v>6</v>
      </c>
      <c r="K29" s="5" t="s">
        <v>7</v>
      </c>
      <c r="L29" s="5" t="s">
        <v>8</v>
      </c>
      <c r="M29" s="5" t="s">
        <v>8</v>
      </c>
      <c r="N29" s="5" t="s">
        <v>9</v>
      </c>
      <c r="O29" s="5" t="s">
        <v>31</v>
      </c>
      <c r="P29" s="3"/>
      <c r="Q29" s="3"/>
      <c r="R29" s="3"/>
      <c r="S29" s="2" t="s">
        <v>2</v>
      </c>
      <c r="T29" s="2">
        <f>D42/1000</f>
        <v>0</v>
      </c>
      <c r="U29" s="38">
        <f>D43</f>
        <v>0</v>
      </c>
    </row>
    <row r="30" spans="1:21" ht="16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3"/>
      <c r="Q30" s="3"/>
      <c r="R30" s="3"/>
      <c r="S30" s="2" t="s">
        <v>7</v>
      </c>
      <c r="T30" s="2">
        <f>K42/1000</f>
        <v>0</v>
      </c>
      <c r="U30" s="38">
        <f>K43</f>
        <v>0</v>
      </c>
    </row>
    <row r="31" spans="1:21" ht="16" x14ac:dyDescent="0.2">
      <c r="A31" s="7" t="s">
        <v>32</v>
      </c>
      <c r="B31" s="50">
        <v>0</v>
      </c>
      <c r="C31" s="50">
        <v>740</v>
      </c>
      <c r="D31" s="50">
        <v>0</v>
      </c>
      <c r="E31" s="50">
        <v>0</v>
      </c>
      <c r="F31" s="50">
        <v>77</v>
      </c>
      <c r="G31" s="50">
        <v>0</v>
      </c>
      <c r="H31" s="50">
        <v>0</v>
      </c>
      <c r="I31" s="50"/>
      <c r="J31" s="50"/>
      <c r="K31" s="50"/>
      <c r="L31" s="50"/>
      <c r="M31" s="39"/>
      <c r="N31" s="50">
        <v>1774</v>
      </c>
      <c r="O31" s="50">
        <v>2590</v>
      </c>
      <c r="P31" s="13">
        <f>O31/O$39</f>
        <v>8.1958134898659878E-3</v>
      </c>
      <c r="Q31" s="14" t="s">
        <v>33</v>
      </c>
      <c r="R31" s="77"/>
      <c r="S31" s="3" t="s">
        <v>4</v>
      </c>
      <c r="T31" s="10">
        <f>I42/1000</f>
        <v>0</v>
      </c>
      <c r="U31" s="11">
        <f>I43</f>
        <v>0</v>
      </c>
    </row>
    <row r="32" spans="1:21" ht="16" x14ac:dyDescent="0.2">
      <c r="A32" s="7" t="s">
        <v>35</v>
      </c>
      <c r="B32" s="50">
        <v>8650</v>
      </c>
      <c r="C32" s="54">
        <v>3286</v>
      </c>
      <c r="D32" s="50">
        <v>0</v>
      </c>
      <c r="E32" s="74">
        <v>7617</v>
      </c>
      <c r="F32" s="50">
        <v>0</v>
      </c>
      <c r="G32" s="73">
        <v>136600</v>
      </c>
      <c r="H32" s="50">
        <v>0</v>
      </c>
      <c r="I32" s="50"/>
      <c r="J32" s="50"/>
      <c r="K32" s="50"/>
      <c r="L32" s="50"/>
      <c r="M32" s="39"/>
      <c r="N32" s="50">
        <v>17999</v>
      </c>
      <c r="O32" s="75">
        <f>SUM(B32:N32)</f>
        <v>174152</v>
      </c>
      <c r="P32" s="13">
        <f>O32/O$39</f>
        <v>0.55108776482129018</v>
      </c>
      <c r="Q32" s="14" t="s">
        <v>36</v>
      </c>
      <c r="R32" s="77"/>
      <c r="S32" s="3" t="s">
        <v>5</v>
      </c>
      <c r="T32" s="10">
        <f>H42/1000</f>
        <v>0</v>
      </c>
      <c r="U32" s="11">
        <f>H43</f>
        <v>0</v>
      </c>
    </row>
    <row r="33" spans="1:48" ht="16" x14ac:dyDescent="0.2">
      <c r="A33" s="7" t="s">
        <v>37</v>
      </c>
      <c r="B33" s="50">
        <v>4750</v>
      </c>
      <c r="C33" s="50">
        <v>20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/>
      <c r="J33" s="50"/>
      <c r="K33" s="50"/>
      <c r="L33" s="50"/>
      <c r="M33" s="39"/>
      <c r="N33" s="50">
        <v>7984</v>
      </c>
      <c r="O33" s="50">
        <v>12754</v>
      </c>
      <c r="P33" s="13">
        <f>O33/O$39</f>
        <v>4.035884372577251E-2</v>
      </c>
      <c r="Q33" s="14" t="s">
        <v>38</v>
      </c>
      <c r="R33" s="77"/>
      <c r="S33" s="3" t="s">
        <v>34</v>
      </c>
      <c r="T33" s="10">
        <f>C42/1000</f>
        <v>41.895000000000003</v>
      </c>
      <c r="U33" s="12">
        <f>C43</f>
        <v>0.12868333192860301</v>
      </c>
    </row>
    <row r="34" spans="1:48" ht="16" x14ac:dyDescent="0.2">
      <c r="A34" s="7" t="s">
        <v>39</v>
      </c>
      <c r="B34" s="50">
        <v>0</v>
      </c>
      <c r="C34" s="50">
        <v>37425</v>
      </c>
      <c r="D34" s="50">
        <v>0</v>
      </c>
      <c r="E34" s="50">
        <v>0</v>
      </c>
      <c r="F34" s="50">
        <v>2535</v>
      </c>
      <c r="G34" s="50">
        <v>0</v>
      </c>
      <c r="H34" s="50">
        <v>0</v>
      </c>
      <c r="I34" s="50"/>
      <c r="J34" s="50"/>
      <c r="K34" s="50"/>
      <c r="L34" s="50"/>
      <c r="M34" s="39"/>
      <c r="N34" s="50">
        <v>21</v>
      </c>
      <c r="O34" s="50">
        <v>39982</v>
      </c>
      <c r="P34" s="13">
        <f>O34/O$39</f>
        <v>0.12651931079220924</v>
      </c>
      <c r="Q34" s="14" t="s">
        <v>40</v>
      </c>
      <c r="R34" s="77"/>
      <c r="S34" s="3"/>
      <c r="T34" s="10">
        <f>SUM(T24:T33)</f>
        <v>325.56664000000001</v>
      </c>
      <c r="U34" s="11">
        <f>SUM(U24:U33)</f>
        <v>1</v>
      </c>
    </row>
    <row r="35" spans="1:48" ht="16" x14ac:dyDescent="0.2">
      <c r="A35" s="7" t="s">
        <v>41</v>
      </c>
      <c r="B35" s="50">
        <v>2200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/>
      <c r="J35" s="50"/>
      <c r="K35" s="50"/>
      <c r="L35" s="50"/>
      <c r="M35" s="39"/>
      <c r="N35" s="50">
        <v>14085</v>
      </c>
      <c r="O35" s="50">
        <v>16285</v>
      </c>
      <c r="P35" s="13">
        <f>O35/O$39</f>
        <v>5.1532363970064714E-2</v>
      </c>
      <c r="Q35" s="14" t="s">
        <v>42</v>
      </c>
      <c r="R35" s="77"/>
    </row>
    <row r="36" spans="1:48" ht="16" x14ac:dyDescent="0.2">
      <c r="A36" s="7" t="s">
        <v>43</v>
      </c>
      <c r="B36" s="50">
        <v>9000</v>
      </c>
      <c r="C36" s="54">
        <v>195</v>
      </c>
      <c r="D36" s="50">
        <v>0</v>
      </c>
      <c r="E36" s="50">
        <v>0</v>
      </c>
      <c r="F36" s="50">
        <v>0</v>
      </c>
      <c r="G36" s="54">
        <f>O36-N36-C36-B36</f>
        <v>19012</v>
      </c>
      <c r="H36" s="50">
        <v>0</v>
      </c>
      <c r="I36" s="50"/>
      <c r="J36" s="50"/>
      <c r="K36" s="50"/>
      <c r="L36" s="50"/>
      <c r="M36" s="39"/>
      <c r="N36" s="50">
        <v>26375</v>
      </c>
      <c r="O36" s="50">
        <v>54582</v>
      </c>
      <c r="P36" s="14"/>
      <c r="Q36" s="14"/>
      <c r="R36" s="77"/>
      <c r="S36" s="6"/>
      <c r="T36" s="6"/>
      <c r="U36" s="6"/>
    </row>
    <row r="37" spans="1:48" ht="16" x14ac:dyDescent="0.2">
      <c r="A37" s="7" t="s">
        <v>44</v>
      </c>
      <c r="B37" s="50">
        <v>10800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/>
      <c r="J37" s="50"/>
      <c r="K37" s="50"/>
      <c r="L37" s="50"/>
      <c r="M37" s="39"/>
      <c r="N37" s="50">
        <v>3854</v>
      </c>
      <c r="O37" s="50">
        <v>14654</v>
      </c>
      <c r="P37" s="14"/>
      <c r="Q37" s="14"/>
      <c r="R37" s="77"/>
      <c r="S37" s="6"/>
      <c r="T37" s="6" t="s">
        <v>26</v>
      </c>
      <c r="U37" s="6" t="s">
        <v>27</v>
      </c>
    </row>
    <row r="38" spans="1:48" ht="16" x14ac:dyDescent="0.2">
      <c r="A38" s="7" t="s">
        <v>45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/>
      <c r="J38" s="50"/>
      <c r="K38" s="50"/>
      <c r="L38" s="50"/>
      <c r="M38" s="39"/>
      <c r="N38" s="50">
        <v>1016</v>
      </c>
      <c r="O38" s="50">
        <v>1016</v>
      </c>
      <c r="P38" s="14">
        <f>SUM(P31:P35)</f>
        <v>0.77769409679920254</v>
      </c>
      <c r="Q38" s="14"/>
      <c r="R38" s="77"/>
      <c r="S38" s="6" t="s">
        <v>46</v>
      </c>
      <c r="T38" s="15">
        <f>O45/1000</f>
        <v>17.64864</v>
      </c>
      <c r="U38" s="6"/>
    </row>
    <row r="39" spans="1:48" ht="16" x14ac:dyDescent="0.2">
      <c r="A39" s="7" t="s">
        <v>15</v>
      </c>
      <c r="B39" s="50">
        <v>35400</v>
      </c>
      <c r="C39" s="50">
        <v>41666</v>
      </c>
      <c r="D39" s="50">
        <v>0</v>
      </c>
      <c r="E39" s="74">
        <f>SUM(E31:E38)</f>
        <v>7617</v>
      </c>
      <c r="F39" s="50">
        <v>2612</v>
      </c>
      <c r="G39" s="74">
        <f>SUM(G31:G38)</f>
        <v>155612</v>
      </c>
      <c r="H39" s="50">
        <v>0</v>
      </c>
      <c r="I39" s="50"/>
      <c r="J39" s="50"/>
      <c r="K39" s="50"/>
      <c r="L39" s="50"/>
      <c r="M39" s="39"/>
      <c r="N39" s="50">
        <v>73108</v>
      </c>
      <c r="O39" s="75">
        <f>SUM(O31:O38)</f>
        <v>316015</v>
      </c>
      <c r="P39" s="3"/>
      <c r="Q39" s="3"/>
      <c r="R39" s="77"/>
      <c r="S39" s="6" t="s">
        <v>47</v>
      </c>
      <c r="T39" s="16">
        <f>O41/1000</f>
        <v>70.251999999999995</v>
      </c>
      <c r="U39" s="11">
        <f>P41</f>
        <v>0.22230590320079743</v>
      </c>
    </row>
    <row r="40" spans="1:48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S40" s="6" t="s">
        <v>48</v>
      </c>
      <c r="T40" s="16">
        <f>O35/1000</f>
        <v>16.285</v>
      </c>
      <c r="U40" s="12">
        <f>P35</f>
        <v>5.1532363970064714E-2</v>
      </c>
    </row>
    <row r="41" spans="1:48" ht="16" x14ac:dyDescent="0.2">
      <c r="A41" s="17" t="s">
        <v>49</v>
      </c>
      <c r="B41" s="18">
        <f>B38+B37+B36</f>
        <v>19800</v>
      </c>
      <c r="C41" s="18">
        <f t="shared" ref="C41:O41" si="0">C38+C37+C36</f>
        <v>195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19012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31245</v>
      </c>
      <c r="O41" s="18">
        <f t="shared" si="0"/>
        <v>70252</v>
      </c>
      <c r="P41" s="13">
        <f>O41/O$39</f>
        <v>0.22230590320079743</v>
      </c>
      <c r="Q41" s="13" t="s">
        <v>50</v>
      </c>
      <c r="R41" s="6"/>
      <c r="S41" s="6" t="s">
        <v>51</v>
      </c>
      <c r="T41" s="16">
        <f>O33/1000</f>
        <v>12.754</v>
      </c>
      <c r="U41" s="11">
        <f>P33</f>
        <v>4.035884372577251E-2</v>
      </c>
    </row>
    <row r="42" spans="1:48" ht="16" x14ac:dyDescent="0.2">
      <c r="A42" s="19" t="s">
        <v>52</v>
      </c>
      <c r="B42" s="18"/>
      <c r="C42" s="20">
        <f>C39+C23+C10</f>
        <v>41895</v>
      </c>
      <c r="D42" s="20">
        <f t="shared" ref="D42:M42" si="1">D39+D23+D10</f>
        <v>0</v>
      </c>
      <c r="E42" s="20">
        <f t="shared" si="1"/>
        <v>7886</v>
      </c>
      <c r="F42" s="20">
        <f t="shared" si="1"/>
        <v>2612</v>
      </c>
      <c r="G42" s="20">
        <f t="shared" si="1"/>
        <v>194217</v>
      </c>
      <c r="H42" s="20">
        <f t="shared" si="1"/>
        <v>0</v>
      </c>
      <c r="I42" s="20">
        <f t="shared" si="1"/>
        <v>0</v>
      </c>
      <c r="J42" s="20">
        <f t="shared" si="1"/>
        <v>0</v>
      </c>
      <c r="K42" s="20">
        <f t="shared" si="1"/>
        <v>0</v>
      </c>
      <c r="L42" s="20">
        <f t="shared" si="1"/>
        <v>0</v>
      </c>
      <c r="M42" s="20">
        <f t="shared" si="1"/>
        <v>0</v>
      </c>
      <c r="N42" s="20">
        <f>N39+N23-B6+N45</f>
        <v>78956.639999999999</v>
      </c>
      <c r="O42" s="21">
        <f>SUM(C42:N42)</f>
        <v>325566.64</v>
      </c>
      <c r="P42" s="6"/>
      <c r="Q42" s="6"/>
      <c r="R42" s="6"/>
      <c r="S42" s="6" t="s">
        <v>33</v>
      </c>
      <c r="T42" s="16">
        <f>O31/1000</f>
        <v>2.59</v>
      </c>
      <c r="U42" s="11">
        <f>P31</f>
        <v>8.1958134898659878E-3</v>
      </c>
    </row>
    <row r="43" spans="1:48" ht="16" x14ac:dyDescent="0.2">
      <c r="A43" s="19" t="s">
        <v>53</v>
      </c>
      <c r="B43" s="18"/>
      <c r="C43" s="13">
        <f t="shared" ref="C43:N43" si="2">C42/$O42</f>
        <v>0.12868333192860301</v>
      </c>
      <c r="D43" s="13">
        <f t="shared" si="2"/>
        <v>0</v>
      </c>
      <c r="E43" s="13">
        <f t="shared" si="2"/>
        <v>2.4222383472704695E-2</v>
      </c>
      <c r="F43" s="13">
        <f t="shared" si="2"/>
        <v>8.0229350279868959E-3</v>
      </c>
      <c r="G43" s="13">
        <f t="shared" si="2"/>
        <v>0.59655067853389399</v>
      </c>
      <c r="H43" s="13">
        <f t="shared" si="2"/>
        <v>0</v>
      </c>
      <c r="I43" s="13">
        <f t="shared" si="2"/>
        <v>0</v>
      </c>
      <c r="J43" s="13">
        <f t="shared" si="2"/>
        <v>0</v>
      </c>
      <c r="K43" s="13">
        <f t="shared" si="2"/>
        <v>0</v>
      </c>
      <c r="L43" s="13">
        <f t="shared" si="2"/>
        <v>0</v>
      </c>
      <c r="M43" s="13">
        <f t="shared" si="2"/>
        <v>0</v>
      </c>
      <c r="N43" s="13">
        <f t="shared" si="2"/>
        <v>0.24252067103681138</v>
      </c>
      <c r="O43" s="13">
        <f>SUM(C43:N43)</f>
        <v>1</v>
      </c>
      <c r="P43" s="6"/>
      <c r="Q43" s="6"/>
      <c r="R43" s="6"/>
      <c r="S43" s="6" t="s">
        <v>54</v>
      </c>
      <c r="T43" s="16">
        <f t="shared" ref="T43" si="3">O32/1000</f>
        <v>174.15199999999999</v>
      </c>
      <c r="U43" s="12">
        <f>P32</f>
        <v>0.55108776482129018</v>
      </c>
    </row>
    <row r="44" spans="1:48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6"/>
      <c r="Q44" s="6"/>
      <c r="R44" s="6"/>
      <c r="S44" s="6" t="s">
        <v>55</v>
      </c>
      <c r="T44" s="16">
        <f>O34/1000</f>
        <v>39.981999999999999</v>
      </c>
      <c r="U44" s="12">
        <f>P34</f>
        <v>0.12651931079220924</v>
      </c>
    </row>
    <row r="45" spans="1:48" ht="16" x14ac:dyDescent="0.2">
      <c r="A45" s="5" t="s">
        <v>56</v>
      </c>
      <c r="B45" s="5">
        <f>B23-B39</f>
        <v>11800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22">
        <f>N39*0.08</f>
        <v>5848.64</v>
      </c>
      <c r="O45" s="21">
        <f>B45+N45</f>
        <v>17648.64</v>
      </c>
      <c r="P45" s="6"/>
      <c r="Q45" s="6"/>
      <c r="R45" s="6"/>
      <c r="S45" s="6" t="s">
        <v>57</v>
      </c>
      <c r="T45" s="16">
        <f>SUM(T39:T44)</f>
        <v>316.01499999999999</v>
      </c>
      <c r="U45" s="11">
        <f>SUM(U39:U44)</f>
        <v>1</v>
      </c>
    </row>
    <row r="46" spans="1:48" ht="16" x14ac:dyDescent="0.2">
      <c r="A46" s="33" t="s">
        <v>69</v>
      </c>
      <c r="B46" s="71">
        <f>B45/B23</f>
        <v>0.25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/>
      <c r="O46" s="5"/>
      <c r="P46" s="6"/>
      <c r="Q46" s="6"/>
      <c r="R46" s="6"/>
    </row>
    <row r="47" spans="1:48" x14ac:dyDescent="0.2">
      <c r="A47" s="23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  <c r="S47" s="23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3"/>
      <c r="AI47" s="23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</row>
    <row r="48" spans="1:48" x14ac:dyDescent="0.2">
      <c r="A48" s="24"/>
      <c r="B48" s="23"/>
      <c r="C48" s="24"/>
      <c r="D48" s="24"/>
      <c r="E48" s="24"/>
      <c r="F48" s="24"/>
      <c r="G48" s="25"/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3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3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</row>
    <row r="49" spans="1:48" x14ac:dyDescent="0.2">
      <c r="A49" s="24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3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3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</row>
    <row r="50" spans="1:48" x14ac:dyDescent="0.2">
      <c r="A50" s="24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3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3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</row>
    <row r="51" spans="1:48" x14ac:dyDescent="0.2">
      <c r="A51" s="24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3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3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</row>
    <row r="52" spans="1:48" x14ac:dyDescent="0.2">
      <c r="A52" s="24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3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3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</row>
    <row r="53" spans="1:48" x14ac:dyDescent="0.2">
      <c r="A53" s="24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3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3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</row>
    <row r="54" spans="1:48" x14ac:dyDescent="0.2">
      <c r="A54" s="24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3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3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</row>
    <row r="55" spans="1:48" x14ac:dyDescent="0.2">
      <c r="A55" s="24"/>
      <c r="B55" s="23"/>
      <c r="C55" s="24"/>
      <c r="D55" s="24"/>
      <c r="E55" s="24"/>
      <c r="F55" s="24"/>
      <c r="G55" s="25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3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3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</row>
    <row r="56" spans="1:48" x14ac:dyDescent="0.2">
      <c r="A56" s="24"/>
      <c r="B56" s="23"/>
      <c r="C56" s="24"/>
      <c r="D56" s="24"/>
      <c r="E56" s="24"/>
      <c r="F56" s="24"/>
      <c r="G56" s="25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3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3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</row>
    <row r="57" spans="1:48" ht="16" x14ac:dyDescent="0.2">
      <c r="A57" s="6"/>
      <c r="B57" s="6"/>
      <c r="C57" s="26"/>
      <c r="D57" s="26"/>
      <c r="E57" s="26"/>
      <c r="F57" s="26"/>
      <c r="G57" s="26"/>
      <c r="H57" s="26"/>
      <c r="I57" s="26"/>
      <c r="J57" s="26"/>
      <c r="K57" s="26"/>
      <c r="L57" s="5"/>
      <c r="M57" s="5"/>
      <c r="N57" s="27"/>
      <c r="O57" s="6"/>
      <c r="P57" s="5"/>
      <c r="Q57" s="11"/>
      <c r="R57" s="6"/>
      <c r="S57" s="6"/>
      <c r="T57" s="5"/>
      <c r="U57" s="36"/>
    </row>
    <row r="58" spans="1:48" ht="16" x14ac:dyDescent="0.2">
      <c r="A58" s="6"/>
      <c r="B58" s="6"/>
      <c r="C58" s="26"/>
      <c r="D58" s="26"/>
      <c r="E58" s="26"/>
      <c r="F58" s="26"/>
      <c r="G58" s="26"/>
      <c r="H58" s="26"/>
      <c r="I58" s="26"/>
      <c r="J58" s="26"/>
      <c r="K58" s="26"/>
      <c r="L58" s="5"/>
      <c r="M58" s="5"/>
      <c r="N58" s="27"/>
      <c r="O58" s="6"/>
      <c r="P58" s="5"/>
      <c r="Q58" s="11"/>
      <c r="R58" s="6"/>
      <c r="S58" s="6"/>
      <c r="T58" s="5"/>
      <c r="U58" s="36"/>
    </row>
    <row r="59" spans="1:48" ht="16" x14ac:dyDescent="0.2">
      <c r="A59" s="6"/>
      <c r="B59" s="6"/>
      <c r="C59" s="26"/>
      <c r="D59" s="26"/>
      <c r="E59" s="26"/>
      <c r="F59" s="26"/>
      <c r="G59" s="26"/>
      <c r="H59" s="26"/>
      <c r="I59" s="26"/>
      <c r="J59" s="26"/>
      <c r="K59" s="26"/>
      <c r="L59" s="5"/>
      <c r="M59" s="5"/>
      <c r="N59" s="27"/>
      <c r="O59" s="6"/>
      <c r="P59" s="5"/>
      <c r="Q59" s="11"/>
      <c r="R59" s="6"/>
      <c r="S59" s="6"/>
      <c r="T59" s="5"/>
      <c r="U59" s="36"/>
    </row>
    <row r="60" spans="1:48" ht="16" x14ac:dyDescent="0.2">
      <c r="A60" s="19"/>
      <c r="B60" s="6"/>
      <c r="C60" s="26"/>
      <c r="D60" s="26"/>
      <c r="E60" s="26"/>
      <c r="F60" s="26"/>
      <c r="G60" s="26"/>
      <c r="H60" s="26"/>
      <c r="I60" s="26"/>
      <c r="J60" s="26"/>
      <c r="K60" s="26"/>
      <c r="L60" s="5"/>
      <c r="M60" s="5"/>
      <c r="N60" s="27"/>
      <c r="O60" s="6"/>
      <c r="P60" s="5"/>
      <c r="Q60" s="11"/>
      <c r="R60" s="6"/>
      <c r="S60" s="6"/>
      <c r="T60" s="5"/>
      <c r="U60" s="36"/>
    </row>
    <row r="61" spans="1:48" ht="16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5"/>
      <c r="M61" s="5"/>
      <c r="N61" s="27"/>
      <c r="O61" s="6"/>
      <c r="P61" s="5"/>
      <c r="Q61" s="11"/>
      <c r="R61" s="6"/>
      <c r="S61" s="6"/>
      <c r="T61" s="28"/>
      <c r="U61" s="29"/>
    </row>
    <row r="62" spans="1:48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5"/>
    </row>
    <row r="63" spans="1:48" x14ac:dyDescent="0.2">
      <c r="A63" s="6"/>
      <c r="B63" s="30"/>
      <c r="C63" s="30"/>
      <c r="D63" s="30"/>
      <c r="E63" s="30"/>
      <c r="F63" s="30"/>
      <c r="G63" s="30"/>
      <c r="H63" s="30"/>
      <c r="I63" s="30"/>
      <c r="J63" s="6"/>
      <c r="K63" s="6"/>
      <c r="L63" s="6"/>
      <c r="M63" s="6"/>
      <c r="N63" s="6"/>
      <c r="O63" s="6"/>
      <c r="P63" s="6"/>
      <c r="Q63" s="6"/>
      <c r="R63" s="6"/>
      <c r="S63" s="6"/>
      <c r="T63" s="30"/>
      <c r="U63" s="31"/>
    </row>
    <row r="64" spans="1:48" ht="16" x14ac:dyDescent="0.2">
      <c r="A64" s="6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6"/>
      <c r="P64" s="5"/>
      <c r="Q64" s="27"/>
      <c r="R64" s="6"/>
      <c r="S64" s="6"/>
      <c r="T64" s="5"/>
      <c r="U64" s="36"/>
    </row>
    <row r="65" spans="1:21" ht="16" x14ac:dyDescent="0.2">
      <c r="A65" s="6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  <c r="M65" s="6"/>
      <c r="N65" s="6"/>
      <c r="O65" s="6"/>
      <c r="P65" s="5"/>
      <c r="Q65" s="27"/>
      <c r="R65" s="6"/>
      <c r="S65" s="6"/>
      <c r="T65" s="5"/>
      <c r="U65" s="36"/>
    </row>
    <row r="66" spans="1:21" ht="16" x14ac:dyDescent="0.2">
      <c r="A66" s="6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6"/>
      <c r="P66" s="5"/>
      <c r="Q66" s="27"/>
      <c r="R66" s="6"/>
      <c r="S66" s="6"/>
      <c r="T66" s="5"/>
      <c r="U66" s="36"/>
    </row>
    <row r="67" spans="1:21" ht="16" x14ac:dyDescent="0.2">
      <c r="A67" s="6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6"/>
      <c r="P67" s="5"/>
      <c r="Q67" s="27"/>
      <c r="R67" s="6"/>
      <c r="S67" s="6"/>
      <c r="T67" s="5"/>
      <c r="U67" s="36"/>
    </row>
    <row r="68" spans="1:21" ht="16" x14ac:dyDescent="0.2">
      <c r="A68" s="6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  <c r="M68" s="6"/>
      <c r="N68" s="6"/>
      <c r="O68" s="6"/>
      <c r="P68" s="5"/>
      <c r="Q68" s="27"/>
      <c r="R68" s="6"/>
      <c r="S68" s="6"/>
      <c r="T68" s="5"/>
      <c r="U68" s="36"/>
    </row>
    <row r="69" spans="1:21" ht="16" x14ac:dyDescent="0.2">
      <c r="A69" s="6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6"/>
      <c r="P69" s="5"/>
      <c r="Q69" s="27"/>
      <c r="R69" s="6"/>
      <c r="S69" s="6"/>
      <c r="T69" s="5"/>
      <c r="U69" s="36"/>
    </row>
    <row r="70" spans="1:21" ht="16" x14ac:dyDescent="0.2">
      <c r="A70" s="6"/>
      <c r="B70" s="28"/>
      <c r="C70" s="28"/>
      <c r="D70" s="28"/>
      <c r="E70" s="28"/>
      <c r="F70" s="28"/>
      <c r="G70" s="28"/>
      <c r="H70" s="28"/>
      <c r="I70" s="28"/>
      <c r="J70" s="6"/>
      <c r="K70" s="6"/>
      <c r="L70" s="6"/>
      <c r="M70" s="6"/>
      <c r="N70" s="6"/>
      <c r="O70" s="6"/>
      <c r="P70" s="28"/>
      <c r="Q70" s="32"/>
      <c r="R70" s="6"/>
      <c r="S70" s="37"/>
      <c r="T70" s="28"/>
      <c r="U70" s="32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 enableFormatConditionsCalculation="0"/>
  <dimension ref="A1:AV70"/>
  <sheetViews>
    <sheetView workbookViewId="0">
      <selection activeCell="C45" sqref="C45"/>
    </sheetView>
  </sheetViews>
  <sheetFormatPr baseColWidth="10" defaultColWidth="8.83203125" defaultRowHeight="15" x14ac:dyDescent="0.2"/>
  <cols>
    <col min="1" max="1" width="15.5" style="2" customWidth="1"/>
    <col min="2" max="2" width="12" style="2" customWidth="1"/>
    <col min="3" max="3" width="13.83203125" style="2" customWidth="1"/>
    <col min="4" max="11" width="8.83203125" style="2"/>
    <col min="12" max="13" width="5.8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5" x14ac:dyDescent="0.3">
      <c r="A2" s="7" t="s">
        <v>60</v>
      </c>
      <c r="Q2" s="39"/>
      <c r="R2" s="7"/>
      <c r="AH2" s="39"/>
      <c r="AI2" s="7"/>
    </row>
    <row r="3" spans="1:35" ht="16" x14ac:dyDescent="0.2">
      <c r="A3" s="7">
        <v>2015</v>
      </c>
      <c r="B3" s="5" t="s">
        <v>1</v>
      </c>
      <c r="C3" s="5" t="s">
        <v>34</v>
      </c>
      <c r="D3" s="5" t="s">
        <v>2</v>
      </c>
      <c r="E3" s="5" t="s">
        <v>3</v>
      </c>
      <c r="F3" s="5" t="s">
        <v>18</v>
      </c>
      <c r="G3" s="5" t="s">
        <v>66</v>
      </c>
      <c r="H3" s="5" t="s">
        <v>5</v>
      </c>
      <c r="I3" s="5" t="s">
        <v>4</v>
      </c>
      <c r="J3" s="5" t="s">
        <v>6</v>
      </c>
      <c r="K3" s="5" t="s">
        <v>7</v>
      </c>
      <c r="L3" s="5"/>
      <c r="M3" s="5"/>
      <c r="N3" s="5"/>
      <c r="O3" s="6" t="s">
        <v>10</v>
      </c>
      <c r="Q3" s="39"/>
      <c r="R3" s="39"/>
      <c r="AH3" s="39"/>
      <c r="AI3" s="39"/>
    </row>
    <row r="4" spans="1:35" ht="15.5" x14ac:dyDescent="0.3">
      <c r="A4" s="7" t="s">
        <v>70</v>
      </c>
      <c r="B4" s="82">
        <v>369</v>
      </c>
      <c r="Q4" s="39"/>
      <c r="R4" s="39"/>
      <c r="AH4" s="39"/>
      <c r="AI4" s="39"/>
    </row>
    <row r="5" spans="1:35" ht="15.5" x14ac:dyDescent="0.3">
      <c r="A5" s="39"/>
      <c r="Q5" s="39"/>
      <c r="R5" s="39"/>
      <c r="AH5" s="39"/>
      <c r="AI5" s="39"/>
    </row>
    <row r="6" spans="1:35" ht="16" x14ac:dyDescent="0.2">
      <c r="A6" s="7" t="s">
        <v>11</v>
      </c>
      <c r="B6" s="50">
        <v>0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/>
      <c r="J6" s="50"/>
      <c r="K6" s="50"/>
      <c r="L6" s="50"/>
      <c r="M6" s="50"/>
      <c r="N6" s="50"/>
      <c r="O6" s="50">
        <v>0</v>
      </c>
      <c r="Q6" s="39"/>
      <c r="R6" s="39"/>
      <c r="AH6" s="39"/>
      <c r="AI6" s="39"/>
    </row>
    <row r="7" spans="1:35" ht="16" x14ac:dyDescent="0.2">
      <c r="A7" s="7" t="s">
        <v>12</v>
      </c>
      <c r="B7" s="50">
        <v>0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/>
      <c r="J7" s="50"/>
      <c r="K7" s="50"/>
      <c r="L7" s="50"/>
      <c r="M7" s="50"/>
      <c r="N7" s="50"/>
      <c r="O7" s="50">
        <v>0</v>
      </c>
      <c r="P7" s="50"/>
      <c r="Q7" s="39"/>
      <c r="R7" s="39"/>
      <c r="AH7" s="39"/>
      <c r="AI7" s="39"/>
    </row>
    <row r="8" spans="1:35" ht="15.5" x14ac:dyDescent="0.3">
      <c r="A8" s="7" t="s">
        <v>13</v>
      </c>
      <c r="B8" s="50">
        <v>58980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/>
      <c r="J8" s="50"/>
      <c r="K8" s="50"/>
      <c r="L8" s="50"/>
      <c r="M8" s="50"/>
      <c r="N8" s="50"/>
      <c r="O8" s="50">
        <v>0</v>
      </c>
      <c r="P8" s="50"/>
      <c r="Q8" s="39"/>
      <c r="R8" s="39"/>
      <c r="AH8" s="39"/>
      <c r="AI8" s="39"/>
    </row>
    <row r="9" spans="1:35" ht="15.5" x14ac:dyDescent="0.3">
      <c r="A9" s="7" t="s">
        <v>14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/>
      <c r="J9" s="50"/>
      <c r="K9" s="50"/>
      <c r="L9" s="50"/>
      <c r="M9" s="50"/>
      <c r="N9" s="50"/>
      <c r="O9" s="50">
        <v>0</v>
      </c>
      <c r="P9" s="50"/>
      <c r="Q9" s="39"/>
      <c r="R9" s="39"/>
      <c r="S9" s="7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39"/>
      <c r="AI9" s="39"/>
    </row>
    <row r="10" spans="1:35" ht="16" x14ac:dyDescent="0.2">
      <c r="A10" s="7" t="s">
        <v>15</v>
      </c>
      <c r="B10" s="53">
        <f>SUM(B4:B9)</f>
        <v>59349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/>
      <c r="J10" s="50"/>
      <c r="K10" s="50"/>
      <c r="L10" s="50"/>
      <c r="M10" s="50"/>
      <c r="N10" s="50"/>
      <c r="O10" s="50">
        <v>0</v>
      </c>
      <c r="P10" s="50"/>
      <c r="Q10" s="39"/>
      <c r="R10" s="39"/>
      <c r="S10" s="7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39"/>
      <c r="AI10" s="39"/>
    </row>
    <row r="11" spans="1:35" ht="15.5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3"/>
      <c r="Q11" s="3"/>
      <c r="R11" s="3"/>
      <c r="S11" s="3"/>
      <c r="T11" s="3"/>
      <c r="U11" s="3"/>
    </row>
    <row r="12" spans="1:35" ht="15.5" x14ac:dyDescent="0.3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34"/>
      <c r="C13" s="34"/>
      <c r="D13" s="34"/>
      <c r="E13" s="34"/>
      <c r="F13" s="34"/>
      <c r="G13" s="34"/>
      <c r="H13" s="34"/>
      <c r="I13" s="8"/>
      <c r="J13" s="8"/>
      <c r="K13" s="8"/>
      <c r="L13" s="8"/>
      <c r="M13" s="8"/>
      <c r="N13" s="8"/>
      <c r="O13" s="34"/>
      <c r="P13" s="3"/>
      <c r="Q13" s="3"/>
      <c r="R13" s="3"/>
      <c r="S13" s="3"/>
      <c r="T13" s="3"/>
      <c r="U13" s="3"/>
    </row>
    <row r="14" spans="1:35" ht="15.5" x14ac:dyDescent="0.3">
      <c r="A14" s="23" t="s">
        <v>60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3"/>
      <c r="Q14" s="3"/>
      <c r="R14" s="3"/>
      <c r="S14" s="3"/>
      <c r="T14" s="3"/>
      <c r="U14" s="3"/>
    </row>
    <row r="15" spans="1:35" ht="16" x14ac:dyDescent="0.2">
      <c r="B15" s="5" t="s">
        <v>17</v>
      </c>
      <c r="C15" s="5" t="s">
        <v>34</v>
      </c>
      <c r="D15" s="5" t="s">
        <v>2</v>
      </c>
      <c r="E15" s="5" t="s">
        <v>3</v>
      </c>
      <c r="F15" s="5" t="s">
        <v>18</v>
      </c>
      <c r="G15" s="5" t="s">
        <v>66</v>
      </c>
      <c r="H15" s="5" t="s">
        <v>5</v>
      </c>
      <c r="I15" s="5" t="s">
        <v>4</v>
      </c>
      <c r="J15" s="5" t="s">
        <v>6</v>
      </c>
      <c r="K15" s="5" t="s">
        <v>7</v>
      </c>
      <c r="L15" s="5"/>
      <c r="M15" s="5"/>
      <c r="N15" s="5" t="s">
        <v>9</v>
      </c>
      <c r="O15" s="8" t="s">
        <v>10</v>
      </c>
      <c r="P15" s="3"/>
      <c r="Q15" s="3"/>
      <c r="R15" s="3"/>
      <c r="S15" s="3"/>
      <c r="T15" s="3"/>
      <c r="U15" s="3"/>
    </row>
    <row r="16" spans="1:35" ht="16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3"/>
      <c r="Q16" s="3"/>
      <c r="R16" s="3"/>
      <c r="S16" s="3"/>
      <c r="T16" s="3"/>
      <c r="U16" s="3"/>
    </row>
    <row r="17" spans="1:21" ht="16" x14ac:dyDescent="0.2">
      <c r="A17" s="7" t="s">
        <v>19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/>
      <c r="J17" s="50"/>
      <c r="K17" s="50"/>
      <c r="L17" s="50"/>
      <c r="M17" s="50"/>
      <c r="N17" s="50"/>
      <c r="O17" s="50">
        <v>0</v>
      </c>
      <c r="P17" s="3"/>
      <c r="Q17" s="3"/>
      <c r="R17" s="3"/>
      <c r="S17" s="3"/>
      <c r="T17" s="3"/>
      <c r="U17" s="3"/>
    </row>
    <row r="18" spans="1:21" ht="16" x14ac:dyDescent="0.2">
      <c r="A18" s="7" t="s">
        <v>20</v>
      </c>
      <c r="B18" s="52">
        <f>34172+4115</f>
        <v>38287</v>
      </c>
      <c r="C18" s="50">
        <v>1194</v>
      </c>
      <c r="D18" s="50">
        <v>0</v>
      </c>
      <c r="E18" s="50">
        <v>0</v>
      </c>
      <c r="F18" s="50">
        <v>0</v>
      </c>
      <c r="G18" s="50">
        <v>40976</v>
      </c>
      <c r="H18" s="50">
        <v>0</v>
      </c>
      <c r="I18" s="50"/>
      <c r="J18" s="50"/>
      <c r="K18" s="50"/>
      <c r="L18" s="50"/>
      <c r="M18" s="50"/>
      <c r="N18" s="50"/>
      <c r="O18" s="52">
        <f>42170</f>
        <v>42170</v>
      </c>
      <c r="P18" s="3"/>
      <c r="Q18" s="3"/>
      <c r="R18" s="3"/>
      <c r="S18" s="3"/>
      <c r="T18" s="3"/>
      <c r="U18" s="3"/>
    </row>
    <row r="19" spans="1:21" ht="16" x14ac:dyDescent="0.2">
      <c r="A19" s="7" t="s">
        <v>21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/>
      <c r="J19" s="50"/>
      <c r="K19" s="50"/>
      <c r="L19" s="50"/>
      <c r="M19" s="50"/>
      <c r="N19" s="50"/>
      <c r="O19" s="50">
        <v>0</v>
      </c>
      <c r="P19" s="3"/>
      <c r="Q19" s="3"/>
      <c r="R19" s="3"/>
      <c r="S19" s="3"/>
      <c r="T19" s="3"/>
      <c r="U19" s="3"/>
    </row>
    <row r="20" spans="1:21" ht="16" x14ac:dyDescent="0.2">
      <c r="A20" s="7" t="s">
        <v>22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/>
      <c r="K20" s="50"/>
      <c r="L20" s="50"/>
      <c r="M20" s="50"/>
      <c r="N20" s="50"/>
      <c r="O20" s="50">
        <v>0</v>
      </c>
      <c r="P20" s="3"/>
      <c r="Q20" s="3"/>
      <c r="R20" s="3"/>
      <c r="S20" s="3"/>
      <c r="T20" s="3"/>
      <c r="U20" s="3"/>
    </row>
    <row r="21" spans="1:21" ht="16" x14ac:dyDescent="0.2">
      <c r="A21" s="7" t="s">
        <v>23</v>
      </c>
      <c r="B21" s="50">
        <v>10726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/>
      <c r="K21" s="50"/>
      <c r="L21" s="50"/>
      <c r="M21" s="50"/>
      <c r="N21" s="50"/>
      <c r="O21" s="50">
        <v>0</v>
      </c>
      <c r="P21" s="3"/>
      <c r="Q21" s="3"/>
      <c r="R21" s="3"/>
      <c r="S21" s="3" t="s">
        <v>25</v>
      </c>
      <c r="T21" s="9">
        <f>O42/1000</f>
        <v>466.31324000000001</v>
      </c>
      <c r="U21" s="3"/>
    </row>
    <row r="22" spans="1:21" ht="16" x14ac:dyDescent="0.2">
      <c r="A22" s="7" t="s">
        <v>24</v>
      </c>
      <c r="B22" s="52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/>
      <c r="J22" s="50"/>
      <c r="K22" s="50"/>
      <c r="L22" s="50"/>
      <c r="M22" s="50"/>
      <c r="N22" s="50"/>
      <c r="O22" s="50">
        <v>0</v>
      </c>
      <c r="P22" s="3"/>
      <c r="Q22" s="3"/>
      <c r="R22" s="3"/>
      <c r="S22" s="3"/>
      <c r="T22" s="3"/>
      <c r="U22" s="3"/>
    </row>
    <row r="23" spans="1:21" ht="16" x14ac:dyDescent="0.2">
      <c r="A23" s="7" t="s">
        <v>15</v>
      </c>
      <c r="B23" s="50">
        <v>49013</v>
      </c>
      <c r="C23" s="50">
        <v>1194</v>
      </c>
      <c r="D23" s="50">
        <v>0</v>
      </c>
      <c r="E23" s="50">
        <v>0</v>
      </c>
      <c r="F23" s="50">
        <v>0</v>
      </c>
      <c r="G23" s="50">
        <v>40976</v>
      </c>
      <c r="H23" s="50">
        <v>0</v>
      </c>
      <c r="I23" s="50"/>
      <c r="J23" s="50"/>
      <c r="K23" s="50"/>
      <c r="L23" s="50"/>
      <c r="M23" s="50"/>
      <c r="N23" s="50"/>
      <c r="O23" s="50">
        <v>42170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3"/>
      <c r="Q24" s="3"/>
      <c r="R24" s="3"/>
      <c r="S24" s="3" t="s">
        <v>9</v>
      </c>
      <c r="T24" s="10">
        <f>N42/1000</f>
        <v>164.21724</v>
      </c>
      <c r="U24" s="11">
        <f>N43</f>
        <v>0.35216079217480506</v>
      </c>
    </row>
    <row r="25" spans="1:21" ht="16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3"/>
      <c r="Q25" s="3"/>
      <c r="R25" s="3"/>
      <c r="S25" s="3" t="s">
        <v>66</v>
      </c>
      <c r="T25" s="10">
        <f>G42/1000</f>
        <v>167.989</v>
      </c>
      <c r="U25" s="12">
        <f>G43</f>
        <v>0.36024926077586816</v>
      </c>
    </row>
    <row r="26" spans="1:21" ht="16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3"/>
      <c r="Q26" s="3"/>
      <c r="R26" s="3"/>
      <c r="S26" s="3" t="s">
        <v>6</v>
      </c>
      <c r="T26" s="10">
        <f>J42/1000</f>
        <v>0</v>
      </c>
      <c r="U26" s="11">
        <f>J43</f>
        <v>0</v>
      </c>
    </row>
    <row r="27" spans="1:21" ht="19" x14ac:dyDescent="0.25">
      <c r="A27" s="1" t="s">
        <v>28</v>
      </c>
      <c r="B27" s="34"/>
      <c r="C27" s="34"/>
      <c r="D27" s="34"/>
      <c r="E27" s="34"/>
      <c r="F27" s="34"/>
      <c r="G27" s="34"/>
      <c r="H27" s="8"/>
      <c r="I27" s="8"/>
      <c r="J27" s="8"/>
      <c r="K27" s="8"/>
      <c r="L27" s="8"/>
      <c r="M27" s="8"/>
      <c r="N27" s="8"/>
      <c r="O27" s="8"/>
      <c r="P27" s="3"/>
      <c r="Q27" s="3"/>
      <c r="R27" s="3"/>
      <c r="S27" s="3" t="s">
        <v>30</v>
      </c>
      <c r="T27" s="10">
        <f>F42/1000</f>
        <v>10.311</v>
      </c>
      <c r="U27" s="11">
        <f>F43</f>
        <v>2.2111746173023094E-2</v>
      </c>
    </row>
    <row r="28" spans="1:21" ht="16" x14ac:dyDescent="0.2">
      <c r="A28" s="23" t="s">
        <v>60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3"/>
      <c r="Q28" s="3"/>
      <c r="R28" s="3"/>
      <c r="S28" s="3" t="s">
        <v>3</v>
      </c>
      <c r="T28" s="9">
        <f>E42/1000</f>
        <v>3.8330000000000002</v>
      </c>
      <c r="U28" s="11">
        <f>E43</f>
        <v>8.2197966328384758E-3</v>
      </c>
    </row>
    <row r="29" spans="1:21" ht="16" x14ac:dyDescent="0.2">
      <c r="B29" s="5" t="s">
        <v>29</v>
      </c>
      <c r="C29" s="5" t="s">
        <v>34</v>
      </c>
      <c r="D29" s="5" t="s">
        <v>2</v>
      </c>
      <c r="E29" s="5" t="s">
        <v>3</v>
      </c>
      <c r="F29" s="5" t="s">
        <v>30</v>
      </c>
      <c r="G29" s="5" t="s">
        <v>66</v>
      </c>
      <c r="H29" s="5" t="s">
        <v>5</v>
      </c>
      <c r="I29" s="5" t="s">
        <v>4</v>
      </c>
      <c r="J29" s="5" t="s">
        <v>6</v>
      </c>
      <c r="K29" s="5" t="s">
        <v>7</v>
      </c>
      <c r="L29" s="5" t="s">
        <v>8</v>
      </c>
      <c r="M29" s="5" t="s">
        <v>8</v>
      </c>
      <c r="N29" s="5" t="s">
        <v>9</v>
      </c>
      <c r="O29" s="5" t="s">
        <v>31</v>
      </c>
      <c r="P29" s="3"/>
      <c r="Q29" s="3"/>
      <c r="R29" s="3"/>
      <c r="S29" s="2" t="s">
        <v>2</v>
      </c>
      <c r="T29" s="2">
        <f>D42/1000</f>
        <v>0</v>
      </c>
      <c r="U29" s="38">
        <f>D43</f>
        <v>0</v>
      </c>
    </row>
    <row r="30" spans="1:21" ht="16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3"/>
      <c r="Q30" s="3"/>
      <c r="R30" s="3"/>
      <c r="S30" s="2" t="s">
        <v>7</v>
      </c>
      <c r="T30" s="2">
        <f>K42/1000</f>
        <v>0</v>
      </c>
      <c r="U30" s="38">
        <f>K43</f>
        <v>0</v>
      </c>
    </row>
    <row r="31" spans="1:21" ht="16" x14ac:dyDescent="0.2">
      <c r="A31" s="7" t="s">
        <v>32</v>
      </c>
      <c r="B31" s="50">
        <v>0</v>
      </c>
      <c r="C31" s="50">
        <v>8684</v>
      </c>
      <c r="D31" s="50">
        <v>0</v>
      </c>
      <c r="E31" s="50">
        <v>0</v>
      </c>
      <c r="F31" s="50">
        <v>899</v>
      </c>
      <c r="G31" s="50">
        <v>0</v>
      </c>
      <c r="H31" s="50">
        <v>0</v>
      </c>
      <c r="I31" s="50"/>
      <c r="J31" s="50"/>
      <c r="K31" s="50"/>
      <c r="L31" s="50"/>
      <c r="M31" s="39"/>
      <c r="N31" s="50">
        <v>11083</v>
      </c>
      <c r="O31" s="50">
        <v>20665</v>
      </c>
      <c r="P31" s="13">
        <f>O31/O$39</f>
        <v>4.502482738485606E-2</v>
      </c>
      <c r="Q31" s="14" t="s">
        <v>33</v>
      </c>
      <c r="R31" s="77"/>
      <c r="S31" s="3" t="s">
        <v>4</v>
      </c>
      <c r="T31" s="10">
        <f>I42/1000</f>
        <v>0</v>
      </c>
      <c r="U31" s="11">
        <f>I43</f>
        <v>0</v>
      </c>
    </row>
    <row r="32" spans="1:21" ht="16" x14ac:dyDescent="0.2">
      <c r="A32" s="7" t="s">
        <v>35</v>
      </c>
      <c r="B32" s="50">
        <v>12879</v>
      </c>
      <c r="C32" s="50">
        <v>2686</v>
      </c>
      <c r="D32" s="50">
        <v>0</v>
      </c>
      <c r="E32" s="74">
        <v>3833</v>
      </c>
      <c r="F32" s="54">
        <v>530</v>
      </c>
      <c r="G32" s="74">
        <f>O32-N32-F32-E32-C32-B32</f>
        <v>71336</v>
      </c>
      <c r="H32" s="50">
        <v>0</v>
      </c>
      <c r="I32" s="50"/>
      <c r="J32" s="50"/>
      <c r="K32" s="50"/>
      <c r="L32" s="50"/>
      <c r="M32" s="39"/>
      <c r="N32" s="50">
        <v>56478</v>
      </c>
      <c r="O32" s="50">
        <v>147742</v>
      </c>
      <c r="P32" s="13">
        <f>O32/O$39</f>
        <v>0.32189973614775724</v>
      </c>
      <c r="Q32" s="14" t="s">
        <v>36</v>
      </c>
      <c r="R32" s="77"/>
      <c r="S32" s="3" t="s">
        <v>5</v>
      </c>
      <c r="T32" s="10">
        <f>H42/1000</f>
        <v>0</v>
      </c>
      <c r="U32" s="11">
        <f>H43</f>
        <v>0</v>
      </c>
    </row>
    <row r="33" spans="1:48" ht="16" x14ac:dyDescent="0.2">
      <c r="A33" s="7" t="s">
        <v>37</v>
      </c>
      <c r="B33" s="50">
        <v>10871</v>
      </c>
      <c r="C33" s="50">
        <v>2017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/>
      <c r="J33" s="50"/>
      <c r="K33" s="50"/>
      <c r="L33" s="50"/>
      <c r="M33" s="39"/>
      <c r="N33" s="50">
        <v>13823</v>
      </c>
      <c r="O33" s="50">
        <v>26711</v>
      </c>
      <c r="P33" s="13">
        <f>O33/O$39</f>
        <v>5.8197830354555537E-2</v>
      </c>
      <c r="Q33" s="14" t="s">
        <v>38</v>
      </c>
      <c r="R33" s="77"/>
      <c r="S33" s="3" t="s">
        <v>34</v>
      </c>
      <c r="T33" s="10">
        <f>C42/1000</f>
        <v>119.96299999999999</v>
      </c>
      <c r="U33" s="12">
        <f>C43</f>
        <v>0.25725840424346519</v>
      </c>
    </row>
    <row r="34" spans="1:48" ht="16" x14ac:dyDescent="0.2">
      <c r="A34" s="7" t="s">
        <v>39</v>
      </c>
      <c r="B34" s="50">
        <v>0</v>
      </c>
      <c r="C34" s="50">
        <v>104049</v>
      </c>
      <c r="D34" s="50">
        <v>0</v>
      </c>
      <c r="E34" s="50">
        <v>0</v>
      </c>
      <c r="F34" s="50">
        <v>8882</v>
      </c>
      <c r="G34" s="50">
        <v>0</v>
      </c>
      <c r="H34" s="50">
        <v>0</v>
      </c>
      <c r="I34" s="50"/>
      <c r="J34" s="50"/>
      <c r="K34" s="50"/>
      <c r="L34" s="50"/>
      <c r="M34" s="39"/>
      <c r="N34" s="50">
        <v>52</v>
      </c>
      <c r="O34" s="50">
        <v>112982</v>
      </c>
      <c r="P34" s="13">
        <f>O34/O$39</f>
        <v>0.24616477365573711</v>
      </c>
      <c r="Q34" s="14" t="s">
        <v>40</v>
      </c>
      <c r="R34" s="77"/>
      <c r="S34" s="3"/>
      <c r="T34" s="10">
        <f>SUM(T24:T33)</f>
        <v>466.31323999999995</v>
      </c>
      <c r="U34" s="11">
        <f>SUM(U24:U33)</f>
        <v>1</v>
      </c>
    </row>
    <row r="35" spans="1:48" ht="16" x14ac:dyDescent="0.2">
      <c r="A35" s="7" t="s">
        <v>41</v>
      </c>
      <c r="B35" s="50">
        <v>4011</v>
      </c>
      <c r="C35" s="50">
        <v>174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/>
      <c r="J35" s="50"/>
      <c r="K35" s="50"/>
      <c r="L35" s="50"/>
      <c r="M35" s="39"/>
      <c r="N35" s="50">
        <v>19838</v>
      </c>
      <c r="O35" s="50">
        <v>24023</v>
      </c>
      <c r="P35" s="13">
        <f>O35/O$39</f>
        <v>5.2341225660120838E-2</v>
      </c>
      <c r="Q35" s="14" t="s">
        <v>42</v>
      </c>
      <c r="R35" s="77"/>
    </row>
    <row r="36" spans="1:48" ht="16" x14ac:dyDescent="0.2">
      <c r="A36" s="7" t="s">
        <v>43</v>
      </c>
      <c r="B36" s="50">
        <v>7573</v>
      </c>
      <c r="C36" s="50">
        <v>508</v>
      </c>
      <c r="D36" s="50">
        <v>0</v>
      </c>
      <c r="E36" s="50">
        <v>0</v>
      </c>
      <c r="F36" s="50">
        <v>0</v>
      </c>
      <c r="G36" s="50">
        <v>55677</v>
      </c>
      <c r="H36" s="50">
        <v>0</v>
      </c>
      <c r="I36" s="50"/>
      <c r="J36" s="50"/>
      <c r="K36" s="50"/>
      <c r="L36" s="50"/>
      <c r="M36" s="39"/>
      <c r="N36" s="50">
        <v>41067</v>
      </c>
      <c r="O36" s="50">
        <v>104825</v>
      </c>
      <c r="P36" s="14"/>
      <c r="Q36" s="14"/>
      <c r="R36" s="77"/>
      <c r="S36" s="6"/>
      <c r="T36" s="6"/>
      <c r="U36" s="6"/>
    </row>
    <row r="37" spans="1:48" ht="16" x14ac:dyDescent="0.2">
      <c r="A37" s="7" t="s">
        <v>44</v>
      </c>
      <c r="B37" s="50">
        <v>11656</v>
      </c>
      <c r="C37" s="50">
        <v>652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/>
      <c r="J37" s="50"/>
      <c r="K37" s="50"/>
      <c r="L37" s="50"/>
      <c r="M37" s="39"/>
      <c r="N37" s="50">
        <v>3686</v>
      </c>
      <c r="O37" s="50">
        <v>15994</v>
      </c>
      <c r="P37" s="14"/>
      <c r="Q37" s="14"/>
      <c r="R37" s="77"/>
      <c r="S37" s="6"/>
      <c r="T37" s="6" t="s">
        <v>26</v>
      </c>
      <c r="U37" s="6" t="s">
        <v>27</v>
      </c>
    </row>
    <row r="38" spans="1:48" ht="16" x14ac:dyDescent="0.2">
      <c r="A38" s="7" t="s">
        <v>45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/>
      <c r="J38" s="50"/>
      <c r="K38" s="50"/>
      <c r="L38" s="50"/>
      <c r="M38" s="39"/>
      <c r="N38" s="50">
        <v>6027</v>
      </c>
      <c r="O38" s="50">
        <v>6027</v>
      </c>
      <c r="P38" s="14">
        <f>SUM(P31:P35)</f>
        <v>0.72362839320302674</v>
      </c>
      <c r="Q38" s="14"/>
      <c r="R38" s="77"/>
      <c r="S38" s="6" t="s">
        <v>46</v>
      </c>
      <c r="T38" s="15">
        <f>O45/1000</f>
        <v>14.187239999999999</v>
      </c>
      <c r="U38" s="6"/>
    </row>
    <row r="39" spans="1:48" ht="16" x14ac:dyDescent="0.2">
      <c r="A39" s="7" t="s">
        <v>15</v>
      </c>
      <c r="B39" s="50">
        <v>46990</v>
      </c>
      <c r="C39" s="50">
        <v>118769</v>
      </c>
      <c r="D39" s="50">
        <v>0</v>
      </c>
      <c r="E39" s="74">
        <f>SUM(E31:E38)</f>
        <v>3833</v>
      </c>
      <c r="F39" s="54">
        <f>SUM(F31:F38)</f>
        <v>10311</v>
      </c>
      <c r="G39" s="73">
        <f>SUM(G31:G38)</f>
        <v>127013</v>
      </c>
      <c r="H39" s="50">
        <v>0</v>
      </c>
      <c r="I39" s="50"/>
      <c r="J39" s="50"/>
      <c r="K39" s="50"/>
      <c r="L39" s="50"/>
      <c r="M39" s="39"/>
      <c r="N39" s="50">
        <v>152053</v>
      </c>
      <c r="O39" s="50">
        <v>458969</v>
      </c>
      <c r="P39" s="3"/>
      <c r="Q39" s="3"/>
      <c r="R39" s="77"/>
      <c r="S39" s="6" t="s">
        <v>47</v>
      </c>
      <c r="T39" s="16">
        <f>O41/1000</f>
        <v>126.846</v>
      </c>
      <c r="U39" s="11">
        <f>P41</f>
        <v>0.2763716067969732</v>
      </c>
    </row>
    <row r="40" spans="1:48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S40" s="6" t="s">
        <v>48</v>
      </c>
      <c r="T40" s="16">
        <f>O35/1000</f>
        <v>24.023</v>
      </c>
      <c r="U40" s="12">
        <f>P35</f>
        <v>5.2341225660120838E-2</v>
      </c>
    </row>
    <row r="41" spans="1:48" ht="16" x14ac:dyDescent="0.2">
      <c r="A41" s="17" t="s">
        <v>49</v>
      </c>
      <c r="B41" s="18">
        <f>B38+B37+B36</f>
        <v>19229</v>
      </c>
      <c r="C41" s="18">
        <f t="shared" ref="C41:O41" si="0">C38+C37+C36</f>
        <v>1160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55677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50780</v>
      </c>
      <c r="O41" s="18">
        <f t="shared" si="0"/>
        <v>126846</v>
      </c>
      <c r="P41" s="13">
        <f>O41/O$39</f>
        <v>0.2763716067969732</v>
      </c>
      <c r="Q41" s="13" t="s">
        <v>50</v>
      </c>
      <c r="R41" s="6"/>
      <c r="S41" s="6" t="s">
        <v>51</v>
      </c>
      <c r="T41" s="16">
        <f>O33/1000</f>
        <v>26.710999999999999</v>
      </c>
      <c r="U41" s="11">
        <f>P33</f>
        <v>5.8197830354555537E-2</v>
      </c>
    </row>
    <row r="42" spans="1:48" ht="16" x14ac:dyDescent="0.2">
      <c r="A42" s="19" t="s">
        <v>52</v>
      </c>
      <c r="B42" s="18"/>
      <c r="C42" s="20">
        <f>C39+C23+C10</f>
        <v>119963</v>
      </c>
      <c r="D42" s="20">
        <f t="shared" ref="D42:M42" si="1">D39+D23+D10</f>
        <v>0</v>
      </c>
      <c r="E42" s="20">
        <f t="shared" si="1"/>
        <v>3833</v>
      </c>
      <c r="F42" s="20">
        <f t="shared" si="1"/>
        <v>10311</v>
      </c>
      <c r="G42" s="20">
        <f t="shared" si="1"/>
        <v>167989</v>
      </c>
      <c r="H42" s="20">
        <f t="shared" si="1"/>
        <v>0</v>
      </c>
      <c r="I42" s="20">
        <f t="shared" si="1"/>
        <v>0</v>
      </c>
      <c r="J42" s="20">
        <f t="shared" si="1"/>
        <v>0</v>
      </c>
      <c r="K42" s="20">
        <f t="shared" si="1"/>
        <v>0</v>
      </c>
      <c r="L42" s="20">
        <f t="shared" si="1"/>
        <v>0</v>
      </c>
      <c r="M42" s="20">
        <f t="shared" si="1"/>
        <v>0</v>
      </c>
      <c r="N42" s="20">
        <f>N39+N23-B6+N45</f>
        <v>164217.24</v>
      </c>
      <c r="O42" s="21">
        <f>SUM(C42:N42)</f>
        <v>466313.24</v>
      </c>
      <c r="P42" s="6"/>
      <c r="Q42" s="6"/>
      <c r="R42" s="6"/>
      <c r="S42" s="6" t="s">
        <v>33</v>
      </c>
      <c r="T42" s="16">
        <f>O31/1000</f>
        <v>20.664999999999999</v>
      </c>
      <c r="U42" s="11">
        <f>P31</f>
        <v>4.502482738485606E-2</v>
      </c>
    </row>
    <row r="43" spans="1:48" ht="16" x14ac:dyDescent="0.2">
      <c r="A43" s="19" t="s">
        <v>53</v>
      </c>
      <c r="B43" s="18"/>
      <c r="C43" s="13">
        <f t="shared" ref="C43:N43" si="2">C42/$O42</f>
        <v>0.25725840424346519</v>
      </c>
      <c r="D43" s="13">
        <f t="shared" si="2"/>
        <v>0</v>
      </c>
      <c r="E43" s="13">
        <f t="shared" si="2"/>
        <v>8.2197966328384758E-3</v>
      </c>
      <c r="F43" s="13">
        <f t="shared" si="2"/>
        <v>2.2111746173023094E-2</v>
      </c>
      <c r="G43" s="13">
        <f t="shared" si="2"/>
        <v>0.36024926077586816</v>
      </c>
      <c r="H43" s="13">
        <f t="shared" si="2"/>
        <v>0</v>
      </c>
      <c r="I43" s="13">
        <f t="shared" si="2"/>
        <v>0</v>
      </c>
      <c r="J43" s="13">
        <f t="shared" si="2"/>
        <v>0</v>
      </c>
      <c r="K43" s="13">
        <f t="shared" si="2"/>
        <v>0</v>
      </c>
      <c r="L43" s="13">
        <f t="shared" si="2"/>
        <v>0</v>
      </c>
      <c r="M43" s="13">
        <f t="shared" si="2"/>
        <v>0</v>
      </c>
      <c r="N43" s="13">
        <f t="shared" si="2"/>
        <v>0.35216079217480506</v>
      </c>
      <c r="O43" s="13">
        <f>SUM(C43:N43)</f>
        <v>1</v>
      </c>
      <c r="P43" s="6"/>
      <c r="Q43" s="6"/>
      <c r="R43" s="6"/>
      <c r="S43" s="6" t="s">
        <v>54</v>
      </c>
      <c r="T43" s="16">
        <f t="shared" ref="T43" si="3">O32/1000</f>
        <v>147.74199999999999</v>
      </c>
      <c r="U43" s="12">
        <f>P32</f>
        <v>0.32189973614775724</v>
      </c>
    </row>
    <row r="44" spans="1:48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6"/>
      <c r="Q44" s="6"/>
      <c r="R44" s="6"/>
      <c r="S44" s="6" t="s">
        <v>55</v>
      </c>
      <c r="T44" s="16">
        <f>O34/1000</f>
        <v>112.982</v>
      </c>
      <c r="U44" s="12">
        <f>P34</f>
        <v>0.24616477365573711</v>
      </c>
    </row>
    <row r="45" spans="1:48" ht="16" x14ac:dyDescent="0.2">
      <c r="A45" s="5" t="s">
        <v>56</v>
      </c>
      <c r="B45" s="5">
        <f>B23-B39</f>
        <v>2023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22">
        <f>N39*0.08</f>
        <v>12164.24</v>
      </c>
      <c r="O45" s="21">
        <f>B45+N45</f>
        <v>14187.24</v>
      </c>
      <c r="P45" s="6"/>
      <c r="Q45" s="6"/>
      <c r="R45" s="6"/>
      <c r="S45" s="6" t="s">
        <v>57</v>
      </c>
      <c r="T45" s="16">
        <f>SUM(T39:T44)</f>
        <v>458.96899999999994</v>
      </c>
      <c r="U45" s="11">
        <f>SUM(U39:U44)</f>
        <v>1</v>
      </c>
    </row>
    <row r="46" spans="1:48" ht="16" x14ac:dyDescent="0.2">
      <c r="A46" s="33" t="s">
        <v>69</v>
      </c>
      <c r="B46" s="71">
        <f>B45/B23</f>
        <v>4.1274763838165383E-2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/>
      <c r="O46" s="5"/>
      <c r="P46" s="6"/>
      <c r="Q46" s="6"/>
      <c r="R46" s="6"/>
    </row>
    <row r="47" spans="1:48" x14ac:dyDescent="0.2">
      <c r="A47" s="23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  <c r="S47" s="23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3"/>
      <c r="AI47" s="23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</row>
    <row r="48" spans="1:48" x14ac:dyDescent="0.2">
      <c r="A48" s="24"/>
      <c r="B48" s="23"/>
      <c r="C48" s="24"/>
      <c r="D48" s="25"/>
      <c r="E48" s="24"/>
      <c r="F48" s="25"/>
      <c r="G48" s="24"/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3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3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</row>
    <row r="49" spans="1:48" x14ac:dyDescent="0.2">
      <c r="A49" s="24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33"/>
      <c r="O49" s="24"/>
      <c r="P49" s="24"/>
      <c r="Q49" s="24"/>
      <c r="R49" s="24"/>
      <c r="S49" s="23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3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</row>
    <row r="50" spans="1:48" x14ac:dyDescent="0.2">
      <c r="A50" s="24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3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3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</row>
    <row r="51" spans="1:48" x14ac:dyDescent="0.2">
      <c r="A51" s="24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3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3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</row>
    <row r="52" spans="1:48" x14ac:dyDescent="0.2">
      <c r="A52" s="24"/>
      <c r="B52" s="23"/>
      <c r="C52" s="24"/>
      <c r="D52" s="25"/>
      <c r="E52" s="24"/>
      <c r="F52" s="24"/>
      <c r="G52" s="24"/>
      <c r="H52" s="25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3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3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</row>
    <row r="53" spans="1:48" x14ac:dyDescent="0.2">
      <c r="A53" s="24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3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3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</row>
    <row r="54" spans="1:48" x14ac:dyDescent="0.2">
      <c r="A54" s="24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3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3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</row>
    <row r="55" spans="1:48" x14ac:dyDescent="0.2">
      <c r="A55" s="24"/>
      <c r="B55" s="23"/>
      <c r="C55" s="24"/>
      <c r="D55" s="24"/>
      <c r="E55" s="24"/>
      <c r="F55" s="25"/>
      <c r="G55" s="24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3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3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</row>
    <row r="56" spans="1:48" x14ac:dyDescent="0.2">
      <c r="A56" s="24"/>
      <c r="B56" s="23"/>
      <c r="C56" s="24"/>
      <c r="D56" s="24"/>
      <c r="E56" s="24"/>
      <c r="F56" s="25"/>
      <c r="G56" s="24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3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3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</row>
    <row r="57" spans="1:48" ht="16" x14ac:dyDescent="0.2">
      <c r="A57" s="6"/>
      <c r="B57" s="6"/>
      <c r="C57" s="26"/>
      <c r="D57" s="26"/>
      <c r="E57" s="26"/>
      <c r="F57" s="26"/>
      <c r="G57" s="26"/>
      <c r="H57" s="26"/>
      <c r="I57" s="26"/>
      <c r="J57" s="26"/>
      <c r="K57" s="26"/>
      <c r="L57" s="5"/>
      <c r="M57" s="5"/>
      <c r="N57" s="27"/>
      <c r="O57" s="6"/>
      <c r="P57" s="5"/>
      <c r="Q57" s="11"/>
      <c r="R57" s="6"/>
      <c r="S57" s="6"/>
      <c r="T57" s="5"/>
      <c r="U57" s="36"/>
    </row>
    <row r="58" spans="1:48" ht="16" x14ac:dyDescent="0.2">
      <c r="A58" s="6"/>
      <c r="B58" s="6"/>
      <c r="C58" s="26"/>
      <c r="D58" s="26"/>
      <c r="E58" s="26"/>
      <c r="F58" s="26"/>
      <c r="G58" s="26"/>
      <c r="H58" s="26"/>
      <c r="I58" s="26"/>
      <c r="J58" s="26"/>
      <c r="K58" s="26"/>
      <c r="L58" s="5"/>
      <c r="M58" s="5"/>
      <c r="N58" s="27"/>
      <c r="O58" s="6"/>
      <c r="P58" s="5"/>
      <c r="Q58" s="11"/>
      <c r="R58" s="6"/>
      <c r="S58" s="6"/>
      <c r="T58" s="5"/>
      <c r="U58" s="36"/>
    </row>
    <row r="59" spans="1:48" ht="16" x14ac:dyDescent="0.2">
      <c r="A59" s="6"/>
      <c r="B59" s="6"/>
      <c r="C59" s="26"/>
      <c r="D59" s="26"/>
      <c r="E59" s="26"/>
      <c r="F59" s="26"/>
      <c r="G59" s="26"/>
      <c r="H59" s="26"/>
      <c r="I59" s="26"/>
      <c r="J59" s="26"/>
      <c r="K59" s="26"/>
      <c r="L59" s="5"/>
      <c r="M59" s="5"/>
      <c r="N59" s="27"/>
      <c r="O59" s="6"/>
      <c r="P59" s="5"/>
      <c r="Q59" s="11"/>
      <c r="R59" s="6"/>
      <c r="S59" s="6"/>
      <c r="T59" s="5"/>
      <c r="U59" s="36"/>
    </row>
    <row r="60" spans="1:48" ht="16" x14ac:dyDescent="0.2">
      <c r="A60" s="19"/>
      <c r="B60" s="6"/>
      <c r="C60" s="26"/>
      <c r="D60" s="26"/>
      <c r="E60" s="26"/>
      <c r="F60" s="26"/>
      <c r="G60" s="26"/>
      <c r="H60" s="26"/>
      <c r="I60" s="26"/>
      <c r="J60" s="26"/>
      <c r="K60" s="26"/>
      <c r="L60" s="5"/>
      <c r="M60" s="5"/>
      <c r="N60" s="27"/>
      <c r="O60" s="6"/>
      <c r="P60" s="5"/>
      <c r="Q60" s="11"/>
      <c r="R60" s="6"/>
      <c r="S60" s="6"/>
      <c r="T60" s="5"/>
      <c r="U60" s="36"/>
    </row>
    <row r="61" spans="1:48" ht="16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5"/>
      <c r="M61" s="5"/>
      <c r="N61" s="27"/>
      <c r="O61" s="6"/>
      <c r="P61" s="5"/>
      <c r="Q61" s="11"/>
      <c r="R61" s="6"/>
      <c r="S61" s="6"/>
      <c r="T61" s="28"/>
      <c r="U61" s="29"/>
    </row>
    <row r="62" spans="1:48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5"/>
    </row>
    <row r="63" spans="1:48" x14ac:dyDescent="0.2">
      <c r="A63" s="6"/>
      <c r="B63" s="30"/>
      <c r="C63" s="30"/>
      <c r="D63" s="30"/>
      <c r="E63" s="30"/>
      <c r="F63" s="30"/>
      <c r="G63" s="30"/>
      <c r="H63" s="30"/>
      <c r="I63" s="30"/>
      <c r="J63" s="6"/>
      <c r="K63" s="6"/>
      <c r="L63" s="6"/>
      <c r="M63" s="6"/>
      <c r="N63" s="6"/>
      <c r="O63" s="6"/>
      <c r="P63" s="6"/>
      <c r="Q63" s="6"/>
      <c r="R63" s="6"/>
      <c r="S63" s="6"/>
      <c r="T63" s="30"/>
      <c r="U63" s="31"/>
    </row>
    <row r="64" spans="1:48" ht="16" x14ac:dyDescent="0.2">
      <c r="A64" s="6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6"/>
      <c r="P64" s="5"/>
      <c r="Q64" s="27"/>
      <c r="R64" s="6"/>
      <c r="S64" s="6"/>
      <c r="T64" s="5"/>
      <c r="U64" s="36"/>
    </row>
    <row r="65" spans="1:21" ht="16" x14ac:dyDescent="0.2">
      <c r="A65" s="6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  <c r="M65" s="6"/>
      <c r="N65" s="6"/>
      <c r="O65" s="6"/>
      <c r="P65" s="5"/>
      <c r="Q65" s="27"/>
      <c r="R65" s="6"/>
      <c r="S65" s="6"/>
      <c r="T65" s="5"/>
      <c r="U65" s="36"/>
    </row>
    <row r="66" spans="1:21" ht="16" x14ac:dyDescent="0.2">
      <c r="A66" s="6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6"/>
      <c r="P66" s="5"/>
      <c r="Q66" s="27"/>
      <c r="R66" s="6"/>
      <c r="S66" s="6"/>
      <c r="T66" s="5"/>
      <c r="U66" s="36"/>
    </row>
    <row r="67" spans="1:21" ht="16" x14ac:dyDescent="0.2">
      <c r="A67" s="6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6"/>
      <c r="P67" s="5"/>
      <c r="Q67" s="27"/>
      <c r="R67" s="6"/>
      <c r="S67" s="6"/>
      <c r="T67" s="5"/>
      <c r="U67" s="36"/>
    </row>
    <row r="68" spans="1:21" ht="16" x14ac:dyDescent="0.2">
      <c r="A68" s="6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  <c r="M68" s="6"/>
      <c r="N68" s="6"/>
      <c r="O68" s="6"/>
      <c r="P68" s="5"/>
      <c r="Q68" s="27"/>
      <c r="R68" s="6"/>
      <c r="S68" s="6"/>
      <c r="T68" s="5"/>
      <c r="U68" s="36"/>
    </row>
    <row r="69" spans="1:21" ht="16" x14ac:dyDescent="0.2">
      <c r="A69" s="6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6"/>
      <c r="P69" s="5"/>
      <c r="Q69" s="27"/>
      <c r="R69" s="6"/>
      <c r="S69" s="6"/>
      <c r="T69" s="5"/>
      <c r="U69" s="36"/>
    </row>
    <row r="70" spans="1:21" ht="16" x14ac:dyDescent="0.2">
      <c r="A70" s="6"/>
      <c r="B70" s="28"/>
      <c r="C70" s="28"/>
      <c r="D70" s="28"/>
      <c r="E70" s="28"/>
      <c r="F70" s="28"/>
      <c r="G70" s="28"/>
      <c r="H70" s="28"/>
      <c r="I70" s="28"/>
      <c r="J70" s="6"/>
      <c r="K70" s="6"/>
      <c r="L70" s="6"/>
      <c r="M70" s="6"/>
      <c r="N70" s="6"/>
      <c r="O70" s="6"/>
      <c r="P70" s="28"/>
      <c r="Q70" s="32"/>
      <c r="R70" s="6"/>
      <c r="S70" s="37"/>
      <c r="T70" s="28"/>
      <c r="U70" s="32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 enableFormatConditionsCalculation="0"/>
  <dimension ref="A1:AV70"/>
  <sheetViews>
    <sheetView workbookViewId="0">
      <selection activeCell="C45" sqref="C45"/>
    </sheetView>
  </sheetViews>
  <sheetFormatPr baseColWidth="10" defaultColWidth="8.83203125" defaultRowHeight="15" x14ac:dyDescent="0.2"/>
  <cols>
    <col min="1" max="1" width="15.5" style="2" customWidth="1"/>
    <col min="2" max="2" width="12" style="2" customWidth="1"/>
    <col min="3" max="3" width="13.83203125" style="2" customWidth="1"/>
    <col min="4" max="11" width="8.83203125" style="2" bestFit="1" customWidth="1"/>
    <col min="12" max="13" width="5.83203125" style="2" customWidth="1"/>
    <col min="14" max="14" width="8.83203125" style="2" bestFit="1" customWidth="1"/>
    <col min="15" max="15" width="9.6640625" style="2" customWidth="1"/>
    <col min="16" max="16" width="8.83203125" style="2" bestFit="1" customWidth="1"/>
    <col min="17" max="19" width="8.83203125" style="2"/>
    <col min="20" max="20" width="9.83203125" style="2" bestFit="1" customWidth="1"/>
    <col min="21" max="21" width="8.832031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5" x14ac:dyDescent="0.3">
      <c r="A2" s="7" t="s">
        <v>61</v>
      </c>
      <c r="Q2" s="39"/>
      <c r="R2" s="7"/>
      <c r="AH2" s="39"/>
      <c r="AI2" s="7"/>
    </row>
    <row r="3" spans="1:35" ht="16" x14ac:dyDescent="0.2">
      <c r="A3" s="7">
        <v>2015</v>
      </c>
      <c r="B3" s="5" t="s">
        <v>1</v>
      </c>
      <c r="C3" s="5" t="s">
        <v>34</v>
      </c>
      <c r="D3" s="5" t="s">
        <v>2</v>
      </c>
      <c r="E3" s="5" t="s">
        <v>3</v>
      </c>
      <c r="F3" s="5" t="s">
        <v>18</v>
      </c>
      <c r="G3" s="5" t="s">
        <v>66</v>
      </c>
      <c r="H3" s="5" t="s">
        <v>5</v>
      </c>
      <c r="I3" s="5" t="s">
        <v>4</v>
      </c>
      <c r="J3" s="5" t="s">
        <v>6</v>
      </c>
      <c r="K3" s="5" t="s">
        <v>7</v>
      </c>
      <c r="L3" s="5"/>
      <c r="M3" s="5"/>
      <c r="N3" s="5"/>
      <c r="O3" s="6" t="s">
        <v>10</v>
      </c>
      <c r="Q3" s="39"/>
      <c r="R3" s="39"/>
      <c r="AH3" s="39"/>
      <c r="AI3" s="39"/>
    </row>
    <row r="4" spans="1:35" ht="15.5" x14ac:dyDescent="0.3">
      <c r="A4" s="7" t="s">
        <v>70</v>
      </c>
      <c r="B4" s="82">
        <v>509</v>
      </c>
      <c r="Q4" s="39"/>
      <c r="R4" s="39"/>
      <c r="AH4" s="39"/>
      <c r="AI4" s="39"/>
    </row>
    <row r="5" spans="1:35" ht="15.5" x14ac:dyDescent="0.3">
      <c r="A5" s="39"/>
      <c r="Q5" s="39"/>
      <c r="R5" s="39"/>
      <c r="AH5" s="39"/>
      <c r="AI5" s="39"/>
    </row>
    <row r="6" spans="1:35" ht="16" x14ac:dyDescent="0.2">
      <c r="A6" s="7" t="s">
        <v>11</v>
      </c>
      <c r="B6" s="50">
        <v>0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/>
      <c r="J6" s="50"/>
      <c r="K6" s="50"/>
      <c r="L6" s="50"/>
      <c r="M6" s="50"/>
      <c r="N6" s="50"/>
      <c r="O6" s="50">
        <v>0</v>
      </c>
      <c r="Q6" s="39"/>
      <c r="R6" s="39"/>
      <c r="AH6" s="39"/>
      <c r="AI6" s="39"/>
    </row>
    <row r="7" spans="1:35" ht="16" x14ac:dyDescent="0.2">
      <c r="A7" s="7" t="s">
        <v>12</v>
      </c>
      <c r="B7" s="50">
        <v>0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/>
      <c r="J7" s="50"/>
      <c r="K7" s="50"/>
      <c r="L7" s="50"/>
      <c r="M7" s="50"/>
      <c r="N7" s="50"/>
      <c r="O7" s="50">
        <v>0</v>
      </c>
      <c r="P7" s="50"/>
      <c r="Q7" s="39"/>
      <c r="R7" s="39"/>
      <c r="AH7" s="39"/>
      <c r="AI7" s="39"/>
    </row>
    <row r="8" spans="1:35" ht="15.5" x14ac:dyDescent="0.3">
      <c r="A8" s="7" t="s">
        <v>13</v>
      </c>
      <c r="B8" s="50">
        <v>320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/>
      <c r="J8" s="50"/>
      <c r="K8" s="50"/>
      <c r="L8" s="50"/>
      <c r="M8" s="50"/>
      <c r="N8" s="50"/>
      <c r="O8" s="50">
        <v>0</v>
      </c>
      <c r="P8" s="50"/>
      <c r="Q8" s="39"/>
      <c r="R8" s="39"/>
      <c r="AH8" s="39"/>
      <c r="AI8" s="39"/>
    </row>
    <row r="9" spans="1:35" ht="15.5" x14ac:dyDescent="0.3">
      <c r="A9" s="7" t="s">
        <v>14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/>
      <c r="J9" s="50"/>
      <c r="K9" s="50"/>
      <c r="L9" s="50"/>
      <c r="M9" s="50"/>
      <c r="N9" s="50"/>
      <c r="O9" s="50">
        <v>0</v>
      </c>
      <c r="P9" s="50"/>
      <c r="Q9" s="39"/>
      <c r="R9" s="39"/>
      <c r="S9" s="7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39"/>
      <c r="AI9" s="39"/>
    </row>
    <row r="10" spans="1:35" ht="16" x14ac:dyDescent="0.2">
      <c r="A10" s="7" t="s">
        <v>15</v>
      </c>
      <c r="B10" s="53">
        <f>SUM(B4:B9)</f>
        <v>829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/>
      <c r="J10" s="50"/>
      <c r="K10" s="50"/>
      <c r="L10" s="50"/>
      <c r="M10" s="50"/>
      <c r="N10" s="50"/>
      <c r="O10" s="50">
        <v>0</v>
      </c>
      <c r="P10" s="50"/>
      <c r="Q10" s="39"/>
      <c r="R10" s="39"/>
      <c r="S10" s="7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39"/>
      <c r="AI10" s="39"/>
    </row>
    <row r="11" spans="1:35" ht="15.5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3"/>
      <c r="Q11" s="3"/>
      <c r="R11" s="3"/>
      <c r="S11" s="3"/>
      <c r="T11" s="3"/>
      <c r="U11" s="3"/>
    </row>
    <row r="12" spans="1:35" ht="15.5" x14ac:dyDescent="0.3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34"/>
      <c r="C13" s="34"/>
      <c r="D13" s="34"/>
      <c r="E13" s="34"/>
      <c r="F13" s="34"/>
      <c r="G13" s="34"/>
      <c r="H13" s="34"/>
      <c r="I13" s="8"/>
      <c r="J13" s="8"/>
      <c r="K13" s="8"/>
      <c r="L13" s="8"/>
      <c r="M13" s="8"/>
      <c r="N13" s="8"/>
      <c r="O13" s="34"/>
      <c r="P13" s="3"/>
      <c r="Q13" s="3"/>
      <c r="R13" s="3"/>
      <c r="S13" s="3"/>
      <c r="T13" s="3"/>
      <c r="U13" s="3"/>
    </row>
    <row r="14" spans="1:35" ht="15.5" x14ac:dyDescent="0.3">
      <c r="A14" s="23" t="s">
        <v>61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3"/>
      <c r="Q14" s="3"/>
      <c r="R14" s="3"/>
      <c r="S14" s="3"/>
      <c r="T14" s="3"/>
      <c r="U14" s="3"/>
    </row>
    <row r="15" spans="1:35" ht="16" x14ac:dyDescent="0.2">
      <c r="B15" s="5" t="s">
        <v>17</v>
      </c>
      <c r="C15" s="5" t="s">
        <v>34</v>
      </c>
      <c r="D15" s="5" t="s">
        <v>2</v>
      </c>
      <c r="E15" s="5" t="s">
        <v>3</v>
      </c>
      <c r="F15" s="5" t="s">
        <v>18</v>
      </c>
      <c r="G15" s="5" t="s">
        <v>66</v>
      </c>
      <c r="H15" s="5" t="s">
        <v>5</v>
      </c>
      <c r="I15" s="5" t="s">
        <v>4</v>
      </c>
      <c r="J15" s="5" t="s">
        <v>6</v>
      </c>
      <c r="K15" s="5" t="s">
        <v>7</v>
      </c>
      <c r="L15" s="5"/>
      <c r="M15" s="5"/>
      <c r="N15" s="5" t="s">
        <v>9</v>
      </c>
      <c r="O15" s="8" t="s">
        <v>10</v>
      </c>
      <c r="P15" s="3"/>
      <c r="Q15" s="3"/>
      <c r="R15" s="3"/>
      <c r="S15" s="3"/>
      <c r="T15" s="3"/>
      <c r="U15" s="3"/>
    </row>
    <row r="16" spans="1:35" ht="15.5" x14ac:dyDescent="0.3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3"/>
      <c r="Q16" s="3"/>
      <c r="R16" s="3"/>
      <c r="S16" s="3"/>
      <c r="T16" s="3"/>
      <c r="U16" s="3"/>
    </row>
    <row r="17" spans="1:21" ht="16" x14ac:dyDescent="0.2">
      <c r="A17" s="7" t="s">
        <v>19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/>
      <c r="J17" s="50"/>
      <c r="K17" s="50"/>
      <c r="L17" s="50"/>
      <c r="M17" s="50"/>
      <c r="N17" s="50"/>
      <c r="O17" s="50">
        <v>0</v>
      </c>
      <c r="P17" s="3"/>
      <c r="Q17" s="3"/>
      <c r="R17" s="3"/>
      <c r="S17" s="3"/>
      <c r="T17" s="3"/>
      <c r="U17" s="3"/>
    </row>
    <row r="18" spans="1:21" ht="16" x14ac:dyDescent="0.2">
      <c r="A18" s="7" t="s">
        <v>20</v>
      </c>
      <c r="B18" s="52">
        <f>143939+13959</f>
        <v>157898</v>
      </c>
      <c r="C18" s="50">
        <v>1174</v>
      </c>
      <c r="D18" s="50">
        <v>0</v>
      </c>
      <c r="E18" s="50">
        <v>0</v>
      </c>
      <c r="F18" s="50">
        <v>0</v>
      </c>
      <c r="G18" s="50">
        <v>171520</v>
      </c>
      <c r="H18" s="50">
        <v>0</v>
      </c>
      <c r="I18" s="50"/>
      <c r="J18" s="50"/>
      <c r="K18" s="50"/>
      <c r="L18" s="50"/>
      <c r="M18" s="50"/>
      <c r="N18" s="50"/>
      <c r="O18" s="52">
        <f>172694</f>
        <v>172694</v>
      </c>
      <c r="P18" s="3"/>
      <c r="Q18" s="3"/>
      <c r="R18" s="3"/>
      <c r="S18" s="3"/>
      <c r="T18" s="3"/>
      <c r="U18" s="3"/>
    </row>
    <row r="19" spans="1:21" ht="16" x14ac:dyDescent="0.2">
      <c r="A19" s="7" t="s">
        <v>21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/>
      <c r="J19" s="50"/>
      <c r="K19" s="50"/>
      <c r="L19" s="50"/>
      <c r="M19" s="50"/>
      <c r="N19" s="50"/>
      <c r="O19" s="50">
        <v>0</v>
      </c>
      <c r="P19" s="3"/>
      <c r="Q19" s="3"/>
      <c r="R19" s="3"/>
      <c r="S19" s="3"/>
      <c r="T19" s="3"/>
      <c r="U19" s="3"/>
    </row>
    <row r="20" spans="1:21" ht="16" x14ac:dyDescent="0.2">
      <c r="A20" s="7" t="s">
        <v>22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/>
      <c r="K20" s="50"/>
      <c r="L20" s="50"/>
      <c r="M20" s="50"/>
      <c r="N20" s="50"/>
      <c r="O20" s="50">
        <v>0</v>
      </c>
      <c r="P20" s="3"/>
      <c r="Q20" s="3"/>
      <c r="R20" s="3"/>
      <c r="S20" s="3"/>
      <c r="T20" s="3"/>
      <c r="U20" s="3"/>
    </row>
    <row r="21" spans="1:21" ht="16" x14ac:dyDescent="0.2">
      <c r="A21" s="7" t="s">
        <v>23</v>
      </c>
      <c r="B21" s="50">
        <v>100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/>
      <c r="K21" s="50"/>
      <c r="L21" s="50"/>
      <c r="M21" s="50"/>
      <c r="N21" s="50"/>
      <c r="O21" s="50">
        <v>0</v>
      </c>
      <c r="P21" s="3"/>
      <c r="Q21" s="3"/>
      <c r="R21" s="3"/>
      <c r="S21" s="3" t="s">
        <v>25</v>
      </c>
      <c r="T21" s="9">
        <f>O42/1000</f>
        <v>734.09543999999994</v>
      </c>
      <c r="U21" s="3"/>
    </row>
    <row r="22" spans="1:21" ht="16" x14ac:dyDescent="0.2">
      <c r="A22" s="7" t="s">
        <v>24</v>
      </c>
      <c r="B22" s="52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/>
      <c r="J22" s="50"/>
      <c r="K22" s="50"/>
      <c r="L22" s="50"/>
      <c r="M22" s="50"/>
      <c r="N22" s="50"/>
      <c r="O22" s="50">
        <v>0</v>
      </c>
      <c r="P22" s="3"/>
      <c r="Q22" s="3"/>
      <c r="R22" s="3"/>
      <c r="S22" s="3"/>
      <c r="T22" s="3"/>
      <c r="U22" s="3"/>
    </row>
    <row r="23" spans="1:21" ht="16" x14ac:dyDescent="0.2">
      <c r="A23" s="7" t="s">
        <v>15</v>
      </c>
      <c r="B23" s="50">
        <v>157998</v>
      </c>
      <c r="C23" s="50">
        <v>1174</v>
      </c>
      <c r="D23" s="50">
        <v>0</v>
      </c>
      <c r="E23" s="50">
        <v>0</v>
      </c>
      <c r="F23" s="50">
        <v>0</v>
      </c>
      <c r="G23" s="50">
        <v>171520</v>
      </c>
      <c r="H23" s="50">
        <v>0</v>
      </c>
      <c r="I23" s="50"/>
      <c r="J23" s="50"/>
      <c r="K23" s="50"/>
      <c r="L23" s="50"/>
      <c r="M23" s="50"/>
      <c r="N23" s="50"/>
      <c r="O23" s="50">
        <v>172694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3"/>
      <c r="Q24" s="3"/>
      <c r="R24" s="3"/>
      <c r="S24" s="3" t="s">
        <v>9</v>
      </c>
      <c r="T24" s="10">
        <f>N42/1000</f>
        <v>293.26643999999999</v>
      </c>
      <c r="U24" s="11">
        <f>N43</f>
        <v>0.39949361352796309</v>
      </c>
    </row>
    <row r="25" spans="1:21" ht="16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3"/>
      <c r="Q25" s="3"/>
      <c r="R25" s="3"/>
      <c r="S25" s="3" t="s">
        <v>66</v>
      </c>
      <c r="T25" s="10">
        <f>G42/1000</f>
        <v>304.19299999999998</v>
      </c>
      <c r="U25" s="12">
        <f>G43</f>
        <v>0.41437799967808003</v>
      </c>
    </row>
    <row r="26" spans="1:21" ht="16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3"/>
      <c r="Q26" s="3"/>
      <c r="R26" s="3"/>
      <c r="S26" s="3" t="s">
        <v>6</v>
      </c>
      <c r="T26" s="10">
        <f>J42/1000</f>
        <v>0</v>
      </c>
      <c r="U26" s="11">
        <f>J43</f>
        <v>0</v>
      </c>
    </row>
    <row r="27" spans="1:21" ht="19" x14ac:dyDescent="0.25">
      <c r="A27" s="1" t="s">
        <v>28</v>
      </c>
      <c r="B27" s="34"/>
      <c r="C27" s="34"/>
      <c r="D27" s="34"/>
      <c r="E27" s="34"/>
      <c r="F27" s="34"/>
      <c r="G27" s="34"/>
      <c r="H27" s="8"/>
      <c r="I27" s="8"/>
      <c r="J27" s="8"/>
      <c r="K27" s="8"/>
      <c r="L27" s="8"/>
      <c r="M27" s="8"/>
      <c r="N27" s="8"/>
      <c r="O27" s="8"/>
      <c r="P27" s="3"/>
      <c r="Q27" s="3"/>
      <c r="R27" s="3"/>
      <c r="S27" s="3" t="s">
        <v>30</v>
      </c>
      <c r="T27" s="10">
        <f>F42/1000</f>
        <v>6.74</v>
      </c>
      <c r="U27" s="11">
        <f>F43</f>
        <v>9.1813674799560135E-3</v>
      </c>
    </row>
    <row r="28" spans="1:21" ht="16" x14ac:dyDescent="0.2">
      <c r="A28" s="23" t="s">
        <v>61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3"/>
      <c r="Q28" s="3"/>
      <c r="R28" s="3"/>
      <c r="S28" s="3" t="s">
        <v>3</v>
      </c>
      <c r="T28" s="9">
        <f>E42/1000</f>
        <v>6.069</v>
      </c>
      <c r="U28" s="11">
        <f>E43</f>
        <v>8.2673173940434781E-3</v>
      </c>
    </row>
    <row r="29" spans="1:21" ht="16" x14ac:dyDescent="0.2">
      <c r="B29" s="5" t="s">
        <v>29</v>
      </c>
      <c r="C29" s="5" t="s">
        <v>34</v>
      </c>
      <c r="D29" s="5" t="s">
        <v>2</v>
      </c>
      <c r="E29" s="5" t="s">
        <v>3</v>
      </c>
      <c r="F29" s="5" t="s">
        <v>30</v>
      </c>
      <c r="G29" s="5" t="s">
        <v>66</v>
      </c>
      <c r="H29" s="5" t="s">
        <v>5</v>
      </c>
      <c r="I29" s="5" t="s">
        <v>4</v>
      </c>
      <c r="J29" s="5" t="s">
        <v>6</v>
      </c>
      <c r="K29" s="5" t="s">
        <v>7</v>
      </c>
      <c r="L29" s="5" t="s">
        <v>8</v>
      </c>
      <c r="M29" s="5" t="s">
        <v>8</v>
      </c>
      <c r="N29" s="5" t="s">
        <v>9</v>
      </c>
      <c r="O29" s="5" t="s">
        <v>31</v>
      </c>
      <c r="P29" s="3"/>
      <c r="Q29" s="3"/>
      <c r="R29" s="3"/>
      <c r="S29" s="2" t="s">
        <v>2</v>
      </c>
      <c r="T29" s="2">
        <f>D42/1000</f>
        <v>0</v>
      </c>
      <c r="U29" s="38">
        <f>D43</f>
        <v>0</v>
      </c>
    </row>
    <row r="30" spans="1:21" ht="16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3"/>
      <c r="Q30" s="3"/>
      <c r="R30" s="3"/>
      <c r="S30" s="2" t="s">
        <v>7</v>
      </c>
      <c r="T30" s="2">
        <f>K42/1000</f>
        <v>0</v>
      </c>
      <c r="U30" s="38">
        <f>K43</f>
        <v>0</v>
      </c>
    </row>
    <row r="31" spans="1:21" ht="16" x14ac:dyDescent="0.2">
      <c r="A31" s="7" t="s">
        <v>32</v>
      </c>
      <c r="B31" s="50">
        <v>0</v>
      </c>
      <c r="C31" s="50">
        <v>9105</v>
      </c>
      <c r="D31" s="50">
        <v>0</v>
      </c>
      <c r="E31" s="50">
        <v>0</v>
      </c>
      <c r="F31" s="50">
        <v>885</v>
      </c>
      <c r="G31" s="50">
        <v>0</v>
      </c>
      <c r="H31" s="50">
        <v>0</v>
      </c>
      <c r="I31" s="50"/>
      <c r="J31" s="50"/>
      <c r="K31" s="50"/>
      <c r="L31" s="50"/>
      <c r="M31" s="39"/>
      <c r="N31" s="50">
        <v>19321</v>
      </c>
      <c r="O31" s="50">
        <v>29311</v>
      </c>
      <c r="P31" s="13">
        <f>O31/O$39</f>
        <v>4.3010232006679493E-2</v>
      </c>
      <c r="Q31" s="14" t="s">
        <v>33</v>
      </c>
      <c r="R31" s="77"/>
      <c r="S31" s="3" t="s">
        <v>4</v>
      </c>
      <c r="T31" s="10">
        <f>I42/1000</f>
        <v>0</v>
      </c>
      <c r="U31" s="11">
        <f>I43</f>
        <v>0</v>
      </c>
    </row>
    <row r="32" spans="1:21" ht="16" x14ac:dyDescent="0.2">
      <c r="A32" s="7" t="s">
        <v>35</v>
      </c>
      <c r="B32" s="50">
        <v>74038</v>
      </c>
      <c r="C32" s="54">
        <v>28530</v>
      </c>
      <c r="D32" s="50">
        <v>0</v>
      </c>
      <c r="E32" s="54">
        <v>6069</v>
      </c>
      <c r="F32" s="50">
        <v>0</v>
      </c>
      <c r="G32" s="74">
        <f>O32-N32-E32-C32-B32</f>
        <v>86946</v>
      </c>
      <c r="H32" s="50">
        <v>0</v>
      </c>
      <c r="I32" s="50"/>
      <c r="J32" s="50"/>
      <c r="K32" s="50"/>
      <c r="L32" s="50"/>
      <c r="M32" s="39"/>
      <c r="N32" s="50">
        <v>138353</v>
      </c>
      <c r="O32" s="50">
        <v>333936</v>
      </c>
      <c r="P32" s="13">
        <f>O32/O$39</f>
        <v>0.49000937652698723</v>
      </c>
      <c r="Q32" s="14" t="s">
        <v>36</v>
      </c>
      <c r="R32" s="77"/>
      <c r="S32" s="3" t="s">
        <v>5</v>
      </c>
      <c r="T32" s="10">
        <f>H42/1000</f>
        <v>0</v>
      </c>
      <c r="U32" s="11">
        <f>H43</f>
        <v>0</v>
      </c>
    </row>
    <row r="33" spans="1:48" ht="16" x14ac:dyDescent="0.2">
      <c r="A33" s="7" t="s">
        <v>37</v>
      </c>
      <c r="B33" s="50">
        <v>9198</v>
      </c>
      <c r="C33" s="50">
        <v>297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/>
      <c r="J33" s="50"/>
      <c r="K33" s="50"/>
      <c r="L33" s="50"/>
      <c r="M33" s="39"/>
      <c r="N33" s="50">
        <v>17456</v>
      </c>
      <c r="O33" s="50">
        <v>26951</v>
      </c>
      <c r="P33" s="13">
        <f>O33/O$39</f>
        <v>3.9547226734400705E-2</v>
      </c>
      <c r="Q33" s="14" t="s">
        <v>38</v>
      </c>
      <c r="R33" s="77"/>
      <c r="S33" s="3" t="s">
        <v>34</v>
      </c>
      <c r="T33" s="10">
        <f>C42/1000</f>
        <v>123.827</v>
      </c>
      <c r="U33" s="12">
        <f>C43</f>
        <v>0.16867970191995746</v>
      </c>
    </row>
    <row r="34" spans="1:48" ht="16" x14ac:dyDescent="0.2">
      <c r="A34" s="7" t="s">
        <v>39</v>
      </c>
      <c r="B34" s="50">
        <v>0</v>
      </c>
      <c r="C34" s="50">
        <v>82459</v>
      </c>
      <c r="D34" s="50">
        <v>0</v>
      </c>
      <c r="E34" s="50">
        <v>0</v>
      </c>
      <c r="F34" s="50">
        <v>5855</v>
      </c>
      <c r="G34" s="50">
        <v>0</v>
      </c>
      <c r="H34" s="50">
        <v>0</v>
      </c>
      <c r="I34" s="50"/>
      <c r="J34" s="50"/>
      <c r="K34" s="50"/>
      <c r="L34" s="50"/>
      <c r="M34" s="39"/>
      <c r="N34" s="50">
        <v>73</v>
      </c>
      <c r="O34" s="50">
        <v>88387</v>
      </c>
      <c r="P34" s="13">
        <f>O34/O$39</f>
        <v>0.12969688432241752</v>
      </c>
      <c r="Q34" s="14" t="s">
        <v>40</v>
      </c>
      <c r="R34" s="77"/>
      <c r="S34" s="3"/>
      <c r="T34" s="10">
        <f>SUM(T24:T33)</f>
        <v>734.09543999999994</v>
      </c>
      <c r="U34" s="11">
        <f>SUM(U24:U33)</f>
        <v>1</v>
      </c>
    </row>
    <row r="35" spans="1:48" ht="16" x14ac:dyDescent="0.2">
      <c r="A35" s="7" t="s">
        <v>41</v>
      </c>
      <c r="B35" s="50">
        <v>8426</v>
      </c>
      <c r="C35" s="50">
        <v>1650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/>
      <c r="J35" s="50"/>
      <c r="K35" s="50"/>
      <c r="L35" s="50"/>
      <c r="M35" s="39"/>
      <c r="N35" s="50">
        <v>35395</v>
      </c>
      <c r="O35" s="50">
        <v>45471</v>
      </c>
      <c r="P35" s="13">
        <f>O35/O$39</f>
        <v>6.672301387109697E-2</v>
      </c>
      <c r="Q35" s="14" t="s">
        <v>42</v>
      </c>
      <c r="R35" s="77"/>
    </row>
    <row r="36" spans="1:48" ht="16" x14ac:dyDescent="0.2">
      <c r="A36" s="7" t="s">
        <v>43</v>
      </c>
      <c r="B36" s="50">
        <v>22044</v>
      </c>
      <c r="C36" s="54">
        <v>586</v>
      </c>
      <c r="D36" s="50">
        <v>0</v>
      </c>
      <c r="E36" s="50">
        <v>0</v>
      </c>
      <c r="F36" s="50">
        <v>0</v>
      </c>
      <c r="G36" s="50">
        <v>45727</v>
      </c>
      <c r="H36" s="50">
        <v>0</v>
      </c>
      <c r="I36" s="50"/>
      <c r="J36" s="50"/>
      <c r="K36" s="50"/>
      <c r="L36" s="50"/>
      <c r="M36" s="39"/>
      <c r="N36" s="50">
        <v>53570</v>
      </c>
      <c r="O36" s="75">
        <f>SUM(B36:N36)</f>
        <v>121927</v>
      </c>
      <c r="P36" s="14"/>
      <c r="Q36" s="14"/>
      <c r="R36" s="77"/>
      <c r="S36" s="6"/>
      <c r="T36" s="6"/>
      <c r="U36" s="6"/>
    </row>
    <row r="37" spans="1:48" ht="16" x14ac:dyDescent="0.2">
      <c r="A37" s="7" t="s">
        <v>44</v>
      </c>
      <c r="B37" s="50">
        <v>28105</v>
      </c>
      <c r="C37" s="54">
        <v>26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/>
      <c r="J37" s="50"/>
      <c r="K37" s="50"/>
      <c r="L37" s="50"/>
      <c r="M37" s="39"/>
      <c r="N37" s="50">
        <v>2636</v>
      </c>
      <c r="O37" s="75">
        <f>SUM(B37:N37)</f>
        <v>30767</v>
      </c>
      <c r="P37" s="14"/>
      <c r="Q37" s="14"/>
      <c r="R37" s="77"/>
      <c r="S37" s="6"/>
      <c r="T37" s="6" t="s">
        <v>26</v>
      </c>
      <c r="U37" s="6" t="s">
        <v>27</v>
      </c>
    </row>
    <row r="38" spans="1:48" ht="16" x14ac:dyDescent="0.2">
      <c r="A38" s="7" t="s">
        <v>45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/>
      <c r="J38" s="50"/>
      <c r="K38" s="50"/>
      <c r="L38" s="50"/>
      <c r="M38" s="39"/>
      <c r="N38" s="50">
        <v>4739</v>
      </c>
      <c r="O38" s="50">
        <v>4739</v>
      </c>
      <c r="P38" s="14">
        <f>SUM(P31:P35)</f>
        <v>0.76898673346158186</v>
      </c>
      <c r="Q38" s="14"/>
      <c r="R38" s="77"/>
      <c r="S38" s="6" t="s">
        <v>46</v>
      </c>
      <c r="T38" s="15">
        <f>O45/1000</f>
        <v>37.910440000000001</v>
      </c>
      <c r="U38" s="6"/>
    </row>
    <row r="39" spans="1:48" ht="16" x14ac:dyDescent="0.2">
      <c r="A39" s="7" t="s">
        <v>15</v>
      </c>
      <c r="B39" s="50">
        <v>141811</v>
      </c>
      <c r="C39" s="54">
        <f>SUM(C31:C38)</f>
        <v>122653</v>
      </c>
      <c r="D39" s="50">
        <v>0</v>
      </c>
      <c r="E39" s="54">
        <f>SUM(E31:E38)</f>
        <v>6069</v>
      </c>
      <c r="F39" s="50">
        <v>6740</v>
      </c>
      <c r="G39" s="74">
        <f>SUM(G31:G38)</f>
        <v>132673</v>
      </c>
      <c r="H39" s="50">
        <v>0</v>
      </c>
      <c r="I39" s="50"/>
      <c r="J39" s="50"/>
      <c r="K39" s="50"/>
      <c r="L39" s="50"/>
      <c r="M39" s="39"/>
      <c r="N39" s="50">
        <v>271543</v>
      </c>
      <c r="O39" s="75">
        <f>SUM(O31:O38)</f>
        <v>681489</v>
      </c>
      <c r="P39" s="3"/>
      <c r="Q39" s="3"/>
      <c r="R39" s="77"/>
      <c r="S39" s="6" t="s">
        <v>47</v>
      </c>
      <c r="T39" s="16">
        <f>O41/1000</f>
        <v>157.43299999999999</v>
      </c>
      <c r="U39" s="11">
        <f>P41</f>
        <v>0.23101326653841808</v>
      </c>
    </row>
    <row r="40" spans="1:48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S40" s="6" t="s">
        <v>48</v>
      </c>
      <c r="T40" s="16">
        <f>O35/1000</f>
        <v>45.470999999999997</v>
      </c>
      <c r="U40" s="12">
        <f>P35</f>
        <v>6.672301387109697E-2</v>
      </c>
    </row>
    <row r="41" spans="1:48" ht="16" x14ac:dyDescent="0.2">
      <c r="A41" s="17" t="s">
        <v>49</v>
      </c>
      <c r="B41" s="18">
        <f>B38+B37+B36</f>
        <v>50149</v>
      </c>
      <c r="C41" s="18">
        <f t="shared" ref="C41:O41" si="0">C38+C37+C36</f>
        <v>612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45727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60945</v>
      </c>
      <c r="O41" s="18">
        <f t="shared" si="0"/>
        <v>157433</v>
      </c>
      <c r="P41" s="13">
        <f>O41/O$39</f>
        <v>0.23101326653841808</v>
      </c>
      <c r="Q41" s="13" t="s">
        <v>50</v>
      </c>
      <c r="R41" s="6"/>
      <c r="S41" s="6" t="s">
        <v>51</v>
      </c>
      <c r="T41" s="16">
        <f>O33/1000</f>
        <v>26.951000000000001</v>
      </c>
      <c r="U41" s="11">
        <f>P33</f>
        <v>3.9547226734400705E-2</v>
      </c>
    </row>
    <row r="42" spans="1:48" ht="16" x14ac:dyDescent="0.2">
      <c r="A42" s="19" t="s">
        <v>52</v>
      </c>
      <c r="B42" s="18"/>
      <c r="C42" s="20">
        <f>C39+C23+C10</f>
        <v>123827</v>
      </c>
      <c r="D42" s="20">
        <f t="shared" ref="D42:M42" si="1">D39+D23+D10</f>
        <v>0</v>
      </c>
      <c r="E42" s="20">
        <f t="shared" si="1"/>
        <v>6069</v>
      </c>
      <c r="F42" s="20">
        <f t="shared" si="1"/>
        <v>6740</v>
      </c>
      <c r="G42" s="20">
        <f t="shared" si="1"/>
        <v>304193</v>
      </c>
      <c r="H42" s="20">
        <f t="shared" si="1"/>
        <v>0</v>
      </c>
      <c r="I42" s="20">
        <f t="shared" si="1"/>
        <v>0</v>
      </c>
      <c r="J42" s="20">
        <f t="shared" si="1"/>
        <v>0</v>
      </c>
      <c r="K42" s="20">
        <f t="shared" si="1"/>
        <v>0</v>
      </c>
      <c r="L42" s="20">
        <f t="shared" si="1"/>
        <v>0</v>
      </c>
      <c r="M42" s="20">
        <f t="shared" si="1"/>
        <v>0</v>
      </c>
      <c r="N42" s="20">
        <f>N39+N23-B6+N45</f>
        <v>293266.44</v>
      </c>
      <c r="O42" s="21">
        <f>SUM(C42:N42)</f>
        <v>734095.44</v>
      </c>
      <c r="P42" s="6"/>
      <c r="Q42" s="6"/>
      <c r="R42" s="6"/>
      <c r="S42" s="6" t="s">
        <v>33</v>
      </c>
      <c r="T42" s="16">
        <f>O31/1000</f>
        <v>29.311</v>
      </c>
      <c r="U42" s="11">
        <f>P31</f>
        <v>4.3010232006679493E-2</v>
      </c>
    </row>
    <row r="43" spans="1:48" ht="16" x14ac:dyDescent="0.2">
      <c r="A43" s="19" t="s">
        <v>53</v>
      </c>
      <c r="B43" s="18"/>
      <c r="C43" s="13">
        <f t="shared" ref="C43:N43" si="2">C42/$O42</f>
        <v>0.16867970191995746</v>
      </c>
      <c r="D43" s="13">
        <f t="shared" si="2"/>
        <v>0</v>
      </c>
      <c r="E43" s="13">
        <f t="shared" si="2"/>
        <v>8.2673173940434781E-3</v>
      </c>
      <c r="F43" s="13">
        <f t="shared" si="2"/>
        <v>9.1813674799560135E-3</v>
      </c>
      <c r="G43" s="13">
        <f t="shared" si="2"/>
        <v>0.41437799967808003</v>
      </c>
      <c r="H43" s="13">
        <f t="shared" si="2"/>
        <v>0</v>
      </c>
      <c r="I43" s="13">
        <f t="shared" si="2"/>
        <v>0</v>
      </c>
      <c r="J43" s="13">
        <f t="shared" si="2"/>
        <v>0</v>
      </c>
      <c r="K43" s="13">
        <f t="shared" si="2"/>
        <v>0</v>
      </c>
      <c r="L43" s="13">
        <f t="shared" si="2"/>
        <v>0</v>
      </c>
      <c r="M43" s="13">
        <f t="shared" si="2"/>
        <v>0</v>
      </c>
      <c r="N43" s="13">
        <f t="shared" si="2"/>
        <v>0.39949361352796309</v>
      </c>
      <c r="O43" s="13">
        <f>SUM(C43:N43)</f>
        <v>1</v>
      </c>
      <c r="P43" s="6"/>
      <c r="Q43" s="6"/>
      <c r="R43" s="6"/>
      <c r="S43" s="6" t="s">
        <v>54</v>
      </c>
      <c r="T43" s="16">
        <f t="shared" ref="T43" si="3">O32/1000</f>
        <v>333.93599999999998</v>
      </c>
      <c r="U43" s="12">
        <f>P32</f>
        <v>0.49000937652698723</v>
      </c>
    </row>
    <row r="44" spans="1:48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6"/>
      <c r="Q44" s="6"/>
      <c r="R44" s="6"/>
      <c r="S44" s="6" t="s">
        <v>55</v>
      </c>
      <c r="T44" s="16">
        <f>O34/1000</f>
        <v>88.387</v>
      </c>
      <c r="U44" s="12">
        <f>P34</f>
        <v>0.12969688432241752</v>
      </c>
    </row>
    <row r="45" spans="1:48" ht="16" x14ac:dyDescent="0.2">
      <c r="A45" s="5" t="s">
        <v>56</v>
      </c>
      <c r="B45" s="5">
        <f>B23-B39</f>
        <v>16187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22">
        <f>N39*0.08</f>
        <v>21723.439999999999</v>
      </c>
      <c r="O45" s="21">
        <f>B45+N45</f>
        <v>37910.44</v>
      </c>
      <c r="P45" s="6"/>
      <c r="Q45" s="6"/>
      <c r="R45" s="6"/>
      <c r="S45" s="6" t="s">
        <v>57</v>
      </c>
      <c r="T45" s="16">
        <f>SUM(T39:T44)</f>
        <v>681.48900000000003</v>
      </c>
      <c r="U45" s="11">
        <f>SUM(U39:U44)</f>
        <v>1</v>
      </c>
    </row>
    <row r="46" spans="1:48" ht="16" x14ac:dyDescent="0.2">
      <c r="A46" s="33" t="s">
        <v>69</v>
      </c>
      <c r="B46" s="71">
        <f>B45/B23</f>
        <v>0.10245066393245485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/>
      <c r="O46" s="5"/>
      <c r="P46" s="6"/>
      <c r="Q46" s="6"/>
      <c r="R46" s="6"/>
    </row>
    <row r="47" spans="1:48" x14ac:dyDescent="0.2">
      <c r="A47" s="23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  <c r="S47" s="23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3"/>
      <c r="AI47" s="23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</row>
    <row r="48" spans="1:48" x14ac:dyDescent="0.2">
      <c r="A48" s="24"/>
      <c r="B48" s="23"/>
      <c r="C48" s="24"/>
      <c r="D48" s="24"/>
      <c r="E48" s="24"/>
      <c r="F48" s="25"/>
      <c r="G48" s="24"/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3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3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</row>
    <row r="49" spans="1:48" x14ac:dyDescent="0.2">
      <c r="A49" s="24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3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3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</row>
    <row r="50" spans="1:48" x14ac:dyDescent="0.2">
      <c r="A50" s="24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33"/>
      <c r="P50" s="24"/>
      <c r="Q50" s="24"/>
      <c r="R50" s="24"/>
      <c r="S50" s="23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3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</row>
    <row r="51" spans="1:48" x14ac:dyDescent="0.2">
      <c r="A51" s="24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3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3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</row>
    <row r="52" spans="1:48" x14ac:dyDescent="0.2">
      <c r="A52" s="24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3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3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</row>
    <row r="53" spans="1:48" x14ac:dyDescent="0.2">
      <c r="A53" s="24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3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3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</row>
    <row r="54" spans="1:48" x14ac:dyDescent="0.2">
      <c r="A54" s="24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3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3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</row>
    <row r="55" spans="1:48" x14ac:dyDescent="0.2">
      <c r="A55" s="24"/>
      <c r="B55" s="23"/>
      <c r="C55" s="24"/>
      <c r="D55" s="24"/>
      <c r="E55" s="24"/>
      <c r="F55" s="25"/>
      <c r="G55" s="24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3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3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</row>
    <row r="56" spans="1:48" x14ac:dyDescent="0.2">
      <c r="A56" s="24"/>
      <c r="B56" s="23"/>
      <c r="C56" s="24"/>
      <c r="D56" s="24"/>
      <c r="E56" s="24"/>
      <c r="F56" s="25"/>
      <c r="G56" s="24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3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3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</row>
    <row r="57" spans="1:48" ht="16" x14ac:dyDescent="0.2">
      <c r="A57" s="6"/>
      <c r="B57" s="6"/>
      <c r="C57" s="26"/>
      <c r="D57" s="26"/>
      <c r="E57" s="26"/>
      <c r="F57" s="26"/>
      <c r="G57" s="26"/>
      <c r="H57" s="26"/>
      <c r="I57" s="26"/>
      <c r="J57" s="26"/>
      <c r="K57" s="26"/>
      <c r="L57" s="5"/>
      <c r="M57" s="5"/>
      <c r="N57" s="27"/>
      <c r="O57" s="6"/>
      <c r="P57" s="5"/>
      <c r="Q57" s="11"/>
      <c r="R57" s="6"/>
      <c r="S57" s="6"/>
      <c r="T57" s="5"/>
      <c r="U57" s="36"/>
    </row>
    <row r="58" spans="1:48" ht="16" x14ac:dyDescent="0.2">
      <c r="A58" s="6"/>
      <c r="B58" s="6"/>
      <c r="C58" s="26"/>
      <c r="D58" s="26"/>
      <c r="E58" s="26"/>
      <c r="F58" s="26"/>
      <c r="G58" s="26"/>
      <c r="H58" s="26"/>
      <c r="I58" s="26"/>
      <c r="J58" s="26"/>
      <c r="K58" s="26"/>
      <c r="L58" s="5"/>
      <c r="M58" s="5"/>
      <c r="N58" s="27"/>
      <c r="O58" s="6"/>
      <c r="P58" s="5"/>
      <c r="Q58" s="11"/>
      <c r="R58" s="6"/>
      <c r="S58" s="6"/>
      <c r="T58" s="5"/>
      <c r="U58" s="36"/>
    </row>
    <row r="59" spans="1:48" ht="16" x14ac:dyDescent="0.2">
      <c r="A59" s="6"/>
      <c r="B59" s="6"/>
      <c r="C59" s="26"/>
      <c r="D59" s="26"/>
      <c r="E59" s="26"/>
      <c r="F59" s="26"/>
      <c r="G59" s="26"/>
      <c r="H59" s="26"/>
      <c r="I59" s="26"/>
      <c r="J59" s="26"/>
      <c r="K59" s="26"/>
      <c r="L59" s="5"/>
      <c r="M59" s="5"/>
      <c r="N59" s="27"/>
      <c r="O59" s="6"/>
      <c r="P59" s="5"/>
      <c r="Q59" s="11"/>
      <c r="R59" s="6"/>
      <c r="S59" s="6"/>
      <c r="T59" s="5"/>
      <c r="U59" s="36"/>
    </row>
    <row r="60" spans="1:48" ht="16" x14ac:dyDescent="0.2">
      <c r="A60" s="19"/>
      <c r="B60" s="6"/>
      <c r="C60" s="26"/>
      <c r="D60" s="26"/>
      <c r="E60" s="26"/>
      <c r="F60" s="26"/>
      <c r="G60" s="26"/>
      <c r="H60" s="26"/>
      <c r="I60" s="26"/>
      <c r="J60" s="26"/>
      <c r="K60" s="26"/>
      <c r="L60" s="5"/>
      <c r="M60" s="5"/>
      <c r="N60" s="27"/>
      <c r="O60" s="6"/>
      <c r="P60" s="5"/>
      <c r="Q60" s="11"/>
      <c r="R60" s="6"/>
      <c r="S60" s="6"/>
      <c r="T60" s="5"/>
      <c r="U60" s="36"/>
    </row>
    <row r="61" spans="1:48" ht="16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5"/>
      <c r="M61" s="5"/>
      <c r="N61" s="27"/>
      <c r="O61" s="6"/>
      <c r="P61" s="5"/>
      <c r="Q61" s="11"/>
      <c r="R61" s="6"/>
      <c r="S61" s="6"/>
      <c r="T61" s="28"/>
      <c r="U61" s="29"/>
    </row>
    <row r="62" spans="1:48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5"/>
    </row>
    <row r="63" spans="1:48" x14ac:dyDescent="0.2">
      <c r="A63" s="6"/>
      <c r="B63" s="30"/>
      <c r="C63" s="30"/>
      <c r="D63" s="30"/>
      <c r="E63" s="30"/>
      <c r="F63" s="30"/>
      <c r="G63" s="30"/>
      <c r="H63" s="30"/>
      <c r="I63" s="30"/>
      <c r="J63" s="6"/>
      <c r="K63" s="6"/>
      <c r="L63" s="6"/>
      <c r="M63" s="6"/>
      <c r="N63" s="6"/>
      <c r="O63" s="6"/>
      <c r="P63" s="6"/>
      <c r="Q63" s="6"/>
      <c r="R63" s="6"/>
      <c r="S63" s="6"/>
      <c r="T63" s="30"/>
      <c r="U63" s="31"/>
    </row>
    <row r="64" spans="1:48" ht="16" x14ac:dyDescent="0.2">
      <c r="A64" s="6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6"/>
      <c r="P64" s="5"/>
      <c r="Q64" s="27"/>
      <c r="R64" s="6"/>
      <c r="S64" s="6"/>
      <c r="T64" s="5"/>
      <c r="U64" s="36"/>
    </row>
    <row r="65" spans="1:21" ht="16" x14ac:dyDescent="0.2">
      <c r="A65" s="6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  <c r="M65" s="6"/>
      <c r="N65" s="6"/>
      <c r="O65" s="6"/>
      <c r="P65" s="5"/>
      <c r="Q65" s="27"/>
      <c r="R65" s="6"/>
      <c r="S65" s="6"/>
      <c r="T65" s="5"/>
      <c r="U65" s="36"/>
    </row>
    <row r="66" spans="1:21" ht="16" x14ac:dyDescent="0.2">
      <c r="A66" s="6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6"/>
      <c r="P66" s="5"/>
      <c r="Q66" s="27"/>
      <c r="R66" s="6"/>
      <c r="S66" s="6"/>
      <c r="T66" s="5"/>
      <c r="U66" s="36"/>
    </row>
    <row r="67" spans="1:21" ht="16" x14ac:dyDescent="0.2">
      <c r="A67" s="6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6"/>
      <c r="P67" s="5"/>
      <c r="Q67" s="27"/>
      <c r="R67" s="6"/>
      <c r="S67" s="6"/>
      <c r="T67" s="5"/>
      <c r="U67" s="36"/>
    </row>
    <row r="68" spans="1:21" ht="16" x14ac:dyDescent="0.2">
      <c r="A68" s="6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  <c r="M68" s="6"/>
      <c r="N68" s="6"/>
      <c r="O68" s="6"/>
      <c r="P68" s="5"/>
      <c r="Q68" s="27"/>
      <c r="R68" s="6"/>
      <c r="S68" s="6"/>
      <c r="T68" s="5"/>
      <c r="U68" s="36"/>
    </row>
    <row r="69" spans="1:21" ht="16" x14ac:dyDescent="0.2">
      <c r="A69" s="6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6"/>
      <c r="P69" s="5"/>
      <c r="Q69" s="27"/>
      <c r="R69" s="6"/>
      <c r="S69" s="6"/>
      <c r="T69" s="5"/>
      <c r="U69" s="36"/>
    </row>
    <row r="70" spans="1:21" ht="16" x14ac:dyDescent="0.2">
      <c r="A70" s="6"/>
      <c r="B70" s="28"/>
      <c r="C70" s="28"/>
      <c r="D70" s="28"/>
      <c r="E70" s="28"/>
      <c r="F70" s="28"/>
      <c r="G70" s="28"/>
      <c r="H70" s="28"/>
      <c r="I70" s="28"/>
      <c r="J70" s="6"/>
      <c r="K70" s="6"/>
      <c r="L70" s="6"/>
      <c r="M70" s="6"/>
      <c r="N70" s="6"/>
      <c r="O70" s="6"/>
      <c r="P70" s="28"/>
      <c r="Q70" s="32"/>
      <c r="R70" s="6"/>
      <c r="S70" s="37"/>
      <c r="T70" s="28"/>
      <c r="U70" s="32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 enableFormatConditionsCalculation="0"/>
  <dimension ref="A1:AV70"/>
  <sheetViews>
    <sheetView workbookViewId="0">
      <selection activeCell="C45" sqref="C45"/>
    </sheetView>
  </sheetViews>
  <sheetFormatPr baseColWidth="10" defaultColWidth="8.83203125" defaultRowHeight="15" x14ac:dyDescent="0.2"/>
  <cols>
    <col min="1" max="1" width="15.5" style="2" customWidth="1"/>
    <col min="2" max="2" width="12" style="2" customWidth="1"/>
    <col min="3" max="3" width="13.83203125" style="2" customWidth="1"/>
    <col min="4" max="11" width="8.83203125" style="2"/>
    <col min="12" max="13" width="5.8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7" t="s">
        <v>62</v>
      </c>
      <c r="Q2" s="39"/>
      <c r="R2" s="7"/>
      <c r="AH2" s="39"/>
      <c r="AI2" s="7"/>
    </row>
    <row r="3" spans="1:35" ht="16" x14ac:dyDescent="0.2">
      <c r="A3" s="7">
        <v>2015</v>
      </c>
      <c r="B3" s="5" t="s">
        <v>1</v>
      </c>
      <c r="C3" s="5" t="s">
        <v>34</v>
      </c>
      <c r="D3" s="5" t="s">
        <v>2</v>
      </c>
      <c r="E3" s="5" t="s">
        <v>3</v>
      </c>
      <c r="F3" s="5" t="s">
        <v>18</v>
      </c>
      <c r="G3" s="5" t="s">
        <v>66</v>
      </c>
      <c r="H3" s="5" t="s">
        <v>5</v>
      </c>
      <c r="I3" s="5" t="s">
        <v>4</v>
      </c>
      <c r="J3" s="5" t="s">
        <v>6</v>
      </c>
      <c r="K3" s="5" t="s">
        <v>7</v>
      </c>
      <c r="L3" s="5"/>
      <c r="M3" s="5"/>
      <c r="N3" s="5"/>
      <c r="O3" s="6" t="s">
        <v>10</v>
      </c>
      <c r="Q3" s="39"/>
      <c r="R3" s="39"/>
      <c r="AH3" s="39"/>
      <c r="AI3" s="39"/>
    </row>
    <row r="4" spans="1:35" ht="15.5" x14ac:dyDescent="0.3">
      <c r="A4" s="7" t="s">
        <v>70</v>
      </c>
      <c r="B4" s="82">
        <v>207</v>
      </c>
      <c r="Q4" s="39"/>
      <c r="R4" s="39"/>
      <c r="AH4" s="39"/>
      <c r="AI4" s="39"/>
    </row>
    <row r="5" spans="1:35" ht="15.5" x14ac:dyDescent="0.3">
      <c r="A5" s="39"/>
      <c r="Q5" s="39"/>
      <c r="R5" s="39"/>
      <c r="AH5" s="39"/>
      <c r="AI5" s="39"/>
    </row>
    <row r="6" spans="1:35" ht="16" x14ac:dyDescent="0.2">
      <c r="A6" s="7" t="s">
        <v>11</v>
      </c>
      <c r="B6" s="50">
        <v>0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/>
      <c r="J6" s="50"/>
      <c r="K6" s="50"/>
      <c r="L6" s="50"/>
      <c r="M6" s="50"/>
      <c r="N6" s="50"/>
      <c r="O6" s="50">
        <v>0</v>
      </c>
      <c r="Q6" s="39"/>
      <c r="R6" s="39"/>
      <c r="AH6" s="39"/>
      <c r="AI6" s="39"/>
    </row>
    <row r="7" spans="1:35" ht="16" x14ac:dyDescent="0.2">
      <c r="A7" s="7" t="s">
        <v>12</v>
      </c>
      <c r="B7" s="50">
        <v>0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/>
      <c r="J7" s="50"/>
      <c r="K7" s="50"/>
      <c r="L7" s="50"/>
      <c r="M7" s="50"/>
      <c r="N7" s="50"/>
      <c r="O7" s="50">
        <v>0</v>
      </c>
      <c r="P7" s="50"/>
      <c r="Q7" s="39"/>
      <c r="R7" s="39"/>
      <c r="AH7" s="39"/>
      <c r="AI7" s="39"/>
    </row>
    <row r="8" spans="1:35" ht="15.5" x14ac:dyDescent="0.3">
      <c r="A8" s="7" t="s">
        <v>13</v>
      </c>
      <c r="B8" s="50">
        <v>12928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/>
      <c r="J8" s="50"/>
      <c r="K8" s="50"/>
      <c r="L8" s="50"/>
      <c r="M8" s="50"/>
      <c r="N8" s="50"/>
      <c r="O8" s="50">
        <v>0</v>
      </c>
      <c r="P8" s="50"/>
      <c r="Q8" s="39"/>
      <c r="R8" s="39"/>
      <c r="AH8" s="39"/>
      <c r="AI8" s="39"/>
    </row>
    <row r="9" spans="1:35" ht="15.5" x14ac:dyDescent="0.3">
      <c r="A9" s="7" t="s">
        <v>14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/>
      <c r="J9" s="50"/>
      <c r="K9" s="50"/>
      <c r="L9" s="50"/>
      <c r="M9" s="50"/>
      <c r="N9" s="50"/>
      <c r="O9" s="50">
        <v>0</v>
      </c>
      <c r="P9" s="50"/>
      <c r="Q9" s="39"/>
      <c r="R9" s="39"/>
      <c r="S9" s="7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39"/>
      <c r="AI9" s="39"/>
    </row>
    <row r="10" spans="1:35" ht="16" x14ac:dyDescent="0.2">
      <c r="A10" s="7" t="s">
        <v>15</v>
      </c>
      <c r="B10" s="53">
        <f>SUM(B4:B9)</f>
        <v>13135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/>
      <c r="J10" s="50"/>
      <c r="K10" s="50"/>
      <c r="L10" s="50"/>
      <c r="M10" s="50"/>
      <c r="N10" s="50"/>
      <c r="O10" s="50">
        <v>0</v>
      </c>
      <c r="P10" s="50"/>
      <c r="Q10" s="39"/>
      <c r="R10" s="39"/>
      <c r="S10" s="7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39"/>
      <c r="AI10" s="39"/>
    </row>
    <row r="11" spans="1:35" ht="15.5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3"/>
      <c r="Q11" s="3"/>
      <c r="R11" s="3"/>
      <c r="S11" s="3"/>
      <c r="T11" s="3"/>
      <c r="U11" s="3"/>
    </row>
    <row r="12" spans="1:35" ht="15.5" x14ac:dyDescent="0.3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34"/>
      <c r="C13" s="34"/>
      <c r="D13" s="34"/>
      <c r="E13" s="34"/>
      <c r="F13" s="34"/>
      <c r="G13" s="34"/>
      <c r="H13" s="34"/>
      <c r="I13" s="8"/>
      <c r="J13" s="8"/>
      <c r="K13" s="8"/>
      <c r="L13" s="8"/>
      <c r="M13" s="8"/>
      <c r="N13" s="8"/>
      <c r="O13" s="34"/>
      <c r="P13" s="3"/>
      <c r="Q13" s="3"/>
      <c r="R13" s="3"/>
      <c r="S13" s="3"/>
      <c r="T13" s="3"/>
      <c r="U13" s="3"/>
    </row>
    <row r="14" spans="1:35" ht="16" x14ac:dyDescent="0.2">
      <c r="A14" s="23" t="s">
        <v>62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3"/>
      <c r="Q14" s="3"/>
      <c r="R14" s="3"/>
      <c r="S14" s="3"/>
      <c r="T14" s="3"/>
      <c r="U14" s="3"/>
    </row>
    <row r="15" spans="1:35" ht="16" x14ac:dyDescent="0.2">
      <c r="B15" s="5" t="s">
        <v>17</v>
      </c>
      <c r="C15" s="5" t="s">
        <v>34</v>
      </c>
      <c r="D15" s="5" t="s">
        <v>2</v>
      </c>
      <c r="E15" s="5" t="s">
        <v>3</v>
      </c>
      <c r="F15" s="5" t="s">
        <v>18</v>
      </c>
      <c r="G15" s="5" t="s">
        <v>66</v>
      </c>
      <c r="H15" s="5" t="s">
        <v>5</v>
      </c>
      <c r="I15" s="5" t="s">
        <v>4</v>
      </c>
      <c r="J15" s="5" t="s">
        <v>6</v>
      </c>
      <c r="K15" s="5" t="s">
        <v>7</v>
      </c>
      <c r="L15" s="5"/>
      <c r="M15" s="5"/>
      <c r="N15" s="5" t="s">
        <v>9</v>
      </c>
      <c r="O15" s="8" t="s">
        <v>10</v>
      </c>
      <c r="P15" s="3"/>
      <c r="Q15" s="3"/>
      <c r="R15" s="3"/>
      <c r="S15" s="3"/>
      <c r="T15" s="3"/>
      <c r="U15" s="3"/>
    </row>
    <row r="16" spans="1:35" ht="15.5" x14ac:dyDescent="0.3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3"/>
      <c r="Q16" s="3"/>
      <c r="R16" s="3"/>
      <c r="S16" s="3"/>
      <c r="T16" s="3"/>
      <c r="U16" s="3"/>
    </row>
    <row r="17" spans="1:21" ht="16" x14ac:dyDescent="0.2">
      <c r="A17" s="7" t="s">
        <v>19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/>
      <c r="J17" s="50"/>
      <c r="K17" s="50"/>
      <c r="L17" s="50"/>
      <c r="M17" s="50"/>
      <c r="N17" s="50"/>
      <c r="O17" s="50">
        <v>0</v>
      </c>
      <c r="P17" s="3"/>
      <c r="Q17" s="3"/>
      <c r="R17" s="3"/>
      <c r="S17" s="3"/>
      <c r="T17" s="3"/>
      <c r="U17" s="3"/>
    </row>
    <row r="18" spans="1:21" ht="16" x14ac:dyDescent="0.2">
      <c r="A18" s="7" t="s">
        <v>20</v>
      </c>
      <c r="B18" s="52">
        <f>53704+10530</f>
        <v>64234</v>
      </c>
      <c r="C18" s="50">
        <v>1413</v>
      </c>
      <c r="D18" s="50">
        <v>0</v>
      </c>
      <c r="E18" s="50">
        <v>627</v>
      </c>
      <c r="F18" s="50">
        <v>0</v>
      </c>
      <c r="G18" s="50">
        <v>57067</v>
      </c>
      <c r="H18" s="50">
        <v>0</v>
      </c>
      <c r="I18" s="50"/>
      <c r="J18" s="50"/>
      <c r="K18" s="50"/>
      <c r="L18" s="50"/>
      <c r="M18" s="50"/>
      <c r="N18" s="50"/>
      <c r="O18" s="52">
        <f>59107</f>
        <v>59107</v>
      </c>
      <c r="P18" s="3"/>
      <c r="Q18" s="3"/>
      <c r="R18" s="3"/>
      <c r="S18" s="3"/>
      <c r="T18" s="3"/>
      <c r="U18" s="3"/>
    </row>
    <row r="19" spans="1:21" ht="16" x14ac:dyDescent="0.2">
      <c r="A19" s="7" t="s">
        <v>21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/>
      <c r="J19" s="50"/>
      <c r="K19" s="50"/>
      <c r="L19" s="50"/>
      <c r="M19" s="50"/>
      <c r="N19" s="50"/>
      <c r="O19" s="50">
        <v>0</v>
      </c>
      <c r="P19" s="3"/>
      <c r="Q19" s="3"/>
      <c r="R19" s="3"/>
      <c r="S19" s="3"/>
      <c r="T19" s="3"/>
      <c r="U19" s="3"/>
    </row>
    <row r="20" spans="1:21" ht="16" x14ac:dyDescent="0.2">
      <c r="A20" s="7" t="s">
        <v>22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/>
      <c r="K20" s="50"/>
      <c r="L20" s="50"/>
      <c r="M20" s="50"/>
      <c r="N20" s="50"/>
      <c r="O20" s="50">
        <v>0</v>
      </c>
      <c r="P20" s="3"/>
      <c r="Q20" s="3"/>
      <c r="R20" s="3"/>
      <c r="S20" s="3"/>
      <c r="T20" s="3"/>
      <c r="U20" s="3"/>
    </row>
    <row r="21" spans="1:21" ht="16" x14ac:dyDescent="0.2">
      <c r="A21" s="7" t="s">
        <v>23</v>
      </c>
      <c r="B21" s="50">
        <v>34206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/>
      <c r="K21" s="50"/>
      <c r="L21" s="50"/>
      <c r="M21" s="50"/>
      <c r="N21" s="50"/>
      <c r="O21" s="50">
        <v>0</v>
      </c>
      <c r="P21" s="3"/>
      <c r="Q21" s="3"/>
      <c r="R21" s="3"/>
      <c r="S21" s="3" t="s">
        <v>25</v>
      </c>
      <c r="T21" s="9">
        <f>O42/1000</f>
        <v>501.37088</v>
      </c>
      <c r="U21" s="3"/>
    </row>
    <row r="22" spans="1:21" ht="16" x14ac:dyDescent="0.2">
      <c r="A22" s="7" t="s">
        <v>24</v>
      </c>
      <c r="B22" s="52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/>
      <c r="J22" s="50"/>
      <c r="K22" s="50"/>
      <c r="L22" s="50"/>
      <c r="M22" s="50"/>
      <c r="N22" s="50"/>
      <c r="O22" s="50">
        <v>0</v>
      </c>
      <c r="P22" s="3"/>
      <c r="Q22" s="3"/>
      <c r="R22" s="3"/>
      <c r="S22" s="3"/>
      <c r="T22" s="3"/>
      <c r="U22" s="3"/>
    </row>
    <row r="23" spans="1:21" ht="16" x14ac:dyDescent="0.2">
      <c r="A23" s="7" t="s">
        <v>15</v>
      </c>
      <c r="B23" s="50">
        <v>98440</v>
      </c>
      <c r="C23" s="50">
        <v>1413</v>
      </c>
      <c r="D23" s="50">
        <v>0</v>
      </c>
      <c r="E23" s="50">
        <v>627</v>
      </c>
      <c r="F23" s="50">
        <v>0</v>
      </c>
      <c r="G23" s="50">
        <v>57067</v>
      </c>
      <c r="H23" s="50">
        <v>0</v>
      </c>
      <c r="I23" s="50"/>
      <c r="J23" s="50"/>
      <c r="K23" s="50"/>
      <c r="L23" s="50"/>
      <c r="M23" s="50"/>
      <c r="N23" s="50"/>
      <c r="O23" s="50">
        <v>59107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3"/>
      <c r="Q24" s="3"/>
      <c r="R24" s="3"/>
      <c r="S24" s="3" t="s">
        <v>9</v>
      </c>
      <c r="T24" s="10">
        <f>N42/1000</f>
        <v>197.75988000000001</v>
      </c>
      <c r="U24" s="11">
        <f>N43</f>
        <v>0.39443830483334014</v>
      </c>
    </row>
    <row r="25" spans="1:21" ht="16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3"/>
      <c r="Q25" s="3"/>
      <c r="R25" s="3"/>
      <c r="S25" s="3" t="s">
        <v>66</v>
      </c>
      <c r="T25" s="10">
        <f>G42/1000</f>
        <v>117.568</v>
      </c>
      <c r="U25" s="12">
        <f>G43</f>
        <v>0.23449307626322455</v>
      </c>
    </row>
    <row r="26" spans="1:21" ht="16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3"/>
      <c r="Q26" s="3"/>
      <c r="R26" s="3"/>
      <c r="S26" s="3" t="s">
        <v>6</v>
      </c>
      <c r="T26" s="10">
        <f>J42/1000</f>
        <v>0</v>
      </c>
      <c r="U26" s="11">
        <f>J43</f>
        <v>0</v>
      </c>
    </row>
    <row r="27" spans="1:21" ht="19" x14ac:dyDescent="0.25">
      <c r="A27" s="1" t="s">
        <v>28</v>
      </c>
      <c r="B27" s="34"/>
      <c r="C27" s="34"/>
      <c r="D27" s="34"/>
      <c r="E27" s="34"/>
      <c r="F27" s="34"/>
      <c r="G27" s="34"/>
      <c r="H27" s="8"/>
      <c r="I27" s="8"/>
      <c r="J27" s="8"/>
      <c r="K27" s="8"/>
      <c r="L27" s="8"/>
      <c r="M27" s="8"/>
      <c r="N27" s="8"/>
      <c r="O27" s="8"/>
      <c r="P27" s="3"/>
      <c r="Q27" s="3"/>
      <c r="R27" s="3"/>
      <c r="S27" s="3" t="s">
        <v>30</v>
      </c>
      <c r="T27" s="10">
        <f>F42/1000</f>
        <v>9.3930000000000007</v>
      </c>
      <c r="U27" s="11">
        <f>F43</f>
        <v>1.8734634129529023E-2</v>
      </c>
    </row>
    <row r="28" spans="1:21" ht="16" x14ac:dyDescent="0.2">
      <c r="A28" s="23" t="s">
        <v>62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3"/>
      <c r="Q28" s="3"/>
      <c r="R28" s="3"/>
      <c r="S28" s="3" t="s">
        <v>3</v>
      </c>
      <c r="T28" s="9">
        <f>E42/1000</f>
        <v>47.194000000000003</v>
      </c>
      <c r="U28" s="11">
        <f>E43</f>
        <v>9.4129918355050857E-2</v>
      </c>
    </row>
    <row r="29" spans="1:21" ht="16" x14ac:dyDescent="0.2">
      <c r="B29" s="5" t="s">
        <v>29</v>
      </c>
      <c r="C29" s="5" t="s">
        <v>34</v>
      </c>
      <c r="D29" s="5" t="s">
        <v>2</v>
      </c>
      <c r="E29" s="5" t="s">
        <v>3</v>
      </c>
      <c r="F29" s="5" t="s">
        <v>30</v>
      </c>
      <c r="G29" s="5" t="s">
        <v>66</v>
      </c>
      <c r="H29" s="5" t="s">
        <v>5</v>
      </c>
      <c r="I29" s="5" t="s">
        <v>4</v>
      </c>
      <c r="J29" s="5" t="s">
        <v>6</v>
      </c>
      <c r="K29" s="5" t="s">
        <v>7</v>
      </c>
      <c r="L29" s="5" t="s">
        <v>8</v>
      </c>
      <c r="M29" s="5" t="s">
        <v>8</v>
      </c>
      <c r="N29" s="5" t="s">
        <v>9</v>
      </c>
      <c r="O29" s="5" t="s">
        <v>31</v>
      </c>
      <c r="P29" s="3"/>
      <c r="Q29" s="3"/>
      <c r="R29" s="3"/>
      <c r="S29" s="2" t="s">
        <v>2</v>
      </c>
      <c r="T29" s="2">
        <f>D42/1000</f>
        <v>0</v>
      </c>
      <c r="U29" s="38">
        <f>D43</f>
        <v>0</v>
      </c>
    </row>
    <row r="30" spans="1:21" ht="16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3"/>
      <c r="Q30" s="3"/>
      <c r="R30" s="3"/>
      <c r="S30" s="2" t="s">
        <v>7</v>
      </c>
      <c r="T30" s="2">
        <f>K42/1000</f>
        <v>0</v>
      </c>
      <c r="U30" s="38">
        <f>K43</f>
        <v>0</v>
      </c>
    </row>
    <row r="31" spans="1:21" ht="16" x14ac:dyDescent="0.2">
      <c r="A31" s="7" t="s">
        <v>32</v>
      </c>
      <c r="B31" s="50">
        <v>0</v>
      </c>
      <c r="C31" s="50">
        <v>3759</v>
      </c>
      <c r="D31" s="50">
        <v>0</v>
      </c>
      <c r="E31" s="50">
        <v>0</v>
      </c>
      <c r="F31" s="50">
        <v>369</v>
      </c>
      <c r="G31" s="50">
        <v>0</v>
      </c>
      <c r="H31" s="50">
        <v>0</v>
      </c>
      <c r="I31" s="50"/>
      <c r="J31" s="50"/>
      <c r="K31" s="50"/>
      <c r="L31" s="50"/>
      <c r="M31" s="39"/>
      <c r="N31" s="50">
        <v>8252</v>
      </c>
      <c r="O31" s="50">
        <v>12380</v>
      </c>
      <c r="P31" s="13">
        <f>O31/O$39</f>
        <v>2.4229518912920519E-2</v>
      </c>
      <c r="Q31" s="14" t="s">
        <v>33</v>
      </c>
      <c r="R31" s="77"/>
      <c r="S31" s="3" t="s">
        <v>4</v>
      </c>
      <c r="T31" s="10">
        <f>I42/1000</f>
        <v>0</v>
      </c>
      <c r="U31" s="11">
        <f>I43</f>
        <v>0</v>
      </c>
    </row>
    <row r="32" spans="1:21" ht="16" x14ac:dyDescent="0.2">
      <c r="A32" s="7" t="s">
        <v>35</v>
      </c>
      <c r="B32" s="50">
        <v>23742</v>
      </c>
      <c r="C32" s="50">
        <v>4501</v>
      </c>
      <c r="D32" s="50">
        <v>0</v>
      </c>
      <c r="E32" s="74">
        <v>46567</v>
      </c>
      <c r="F32" s="50">
        <v>0</v>
      </c>
      <c r="G32" s="73">
        <v>18197</v>
      </c>
      <c r="H32" s="50">
        <v>0</v>
      </c>
      <c r="I32" s="50"/>
      <c r="J32" s="50"/>
      <c r="K32" s="50"/>
      <c r="L32" s="50"/>
      <c r="M32" s="39"/>
      <c r="N32" s="50">
        <v>43885</v>
      </c>
      <c r="O32" s="78">
        <v>136892</v>
      </c>
      <c r="P32" s="13">
        <f>O32/O$39</f>
        <v>0.26791819895214181</v>
      </c>
      <c r="Q32" s="14" t="s">
        <v>36</v>
      </c>
      <c r="R32" s="77"/>
      <c r="S32" s="3" t="s">
        <v>5</v>
      </c>
      <c r="T32" s="10">
        <f>H42/1000</f>
        <v>0</v>
      </c>
      <c r="U32" s="11">
        <f>H43</f>
        <v>0</v>
      </c>
    </row>
    <row r="33" spans="1:48" ht="16" x14ac:dyDescent="0.2">
      <c r="A33" s="7" t="s">
        <v>37</v>
      </c>
      <c r="B33" s="50">
        <v>984</v>
      </c>
      <c r="C33" s="50">
        <v>2911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/>
      <c r="J33" s="50"/>
      <c r="K33" s="50"/>
      <c r="L33" s="50"/>
      <c r="M33" s="39"/>
      <c r="N33" s="50">
        <v>14517</v>
      </c>
      <c r="O33" s="50">
        <v>18412</v>
      </c>
      <c r="P33" s="13">
        <f>O33/O$39</f>
        <v>3.6035048644967094E-2</v>
      </c>
      <c r="Q33" s="14" t="s">
        <v>38</v>
      </c>
      <c r="R33" s="77"/>
      <c r="S33" s="3" t="s">
        <v>34</v>
      </c>
      <c r="T33" s="10">
        <f>C42/1000</f>
        <v>129.45599999999999</v>
      </c>
      <c r="U33" s="12">
        <f>C43</f>
        <v>0.25820406641885546</v>
      </c>
    </row>
    <row r="34" spans="1:48" ht="16" x14ac:dyDescent="0.2">
      <c r="A34" s="7" t="s">
        <v>39</v>
      </c>
      <c r="B34" s="50">
        <v>0</v>
      </c>
      <c r="C34" s="50">
        <v>115675</v>
      </c>
      <c r="D34" s="50">
        <v>0</v>
      </c>
      <c r="E34" s="50">
        <v>0</v>
      </c>
      <c r="F34" s="50">
        <v>9024</v>
      </c>
      <c r="G34" s="50">
        <v>0</v>
      </c>
      <c r="H34" s="50">
        <v>0</v>
      </c>
      <c r="I34" s="50"/>
      <c r="J34" s="50"/>
      <c r="K34" s="50"/>
      <c r="L34" s="50"/>
      <c r="M34" s="39"/>
      <c r="N34" s="50">
        <v>78</v>
      </c>
      <c r="O34" s="50">
        <v>124777</v>
      </c>
      <c r="P34" s="13">
        <f>O34/O$39</f>
        <v>0.2442073248301683</v>
      </c>
      <c r="Q34" s="14" t="s">
        <v>40</v>
      </c>
      <c r="R34" s="77"/>
      <c r="S34" s="3"/>
      <c r="T34" s="10">
        <f>SUM(T24:T33)</f>
        <v>501.37087999999994</v>
      </c>
      <c r="U34" s="11">
        <f>SUM(U24:U33)</f>
        <v>1</v>
      </c>
    </row>
    <row r="35" spans="1:48" ht="16" x14ac:dyDescent="0.2">
      <c r="A35" s="7" t="s">
        <v>41</v>
      </c>
      <c r="B35" s="50">
        <v>7863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/>
      <c r="J35" s="50"/>
      <c r="K35" s="50"/>
      <c r="L35" s="50"/>
      <c r="M35" s="39"/>
      <c r="N35" s="50">
        <v>57139</v>
      </c>
      <c r="O35" s="50">
        <v>65002</v>
      </c>
      <c r="P35" s="13">
        <f>O35/O$39</f>
        <v>0.12721867434391435</v>
      </c>
      <c r="Q35" s="14" t="s">
        <v>42</v>
      </c>
      <c r="R35" s="77"/>
    </row>
    <row r="36" spans="1:48" ht="16" x14ac:dyDescent="0.2">
      <c r="A36" s="7" t="s">
        <v>43</v>
      </c>
      <c r="B36" s="50">
        <v>10133</v>
      </c>
      <c r="C36" s="50">
        <v>748</v>
      </c>
      <c r="D36" s="50">
        <v>0</v>
      </c>
      <c r="E36" s="50">
        <v>0</v>
      </c>
      <c r="F36" s="50">
        <v>0</v>
      </c>
      <c r="G36" s="50">
        <v>42304</v>
      </c>
      <c r="H36" s="50">
        <v>0</v>
      </c>
      <c r="I36" s="50"/>
      <c r="J36" s="50"/>
      <c r="K36" s="50"/>
      <c r="L36" s="50"/>
      <c r="M36" s="39"/>
      <c r="N36" s="50">
        <v>49018</v>
      </c>
      <c r="O36" s="50">
        <v>102204</v>
      </c>
      <c r="P36" s="14"/>
      <c r="Q36" s="14"/>
      <c r="R36" s="77"/>
      <c r="S36" s="6"/>
      <c r="T36" s="6"/>
      <c r="U36" s="6"/>
    </row>
    <row r="37" spans="1:48" ht="16" x14ac:dyDescent="0.2">
      <c r="A37" s="7" t="s">
        <v>44</v>
      </c>
      <c r="B37" s="50">
        <v>40610</v>
      </c>
      <c r="C37" s="50">
        <v>448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/>
      <c r="J37" s="50"/>
      <c r="K37" s="50"/>
      <c r="L37" s="50"/>
      <c r="M37" s="39"/>
      <c r="N37" s="50">
        <v>4577</v>
      </c>
      <c r="O37" s="50">
        <v>45635</v>
      </c>
      <c r="P37" s="14"/>
      <c r="Q37" s="14"/>
      <c r="R37" s="77"/>
      <c r="S37" s="6"/>
      <c r="T37" s="6" t="s">
        <v>26</v>
      </c>
      <c r="U37" s="6" t="s">
        <v>27</v>
      </c>
    </row>
    <row r="38" spans="1:48" ht="16" x14ac:dyDescent="0.2">
      <c r="A38" s="7" t="s">
        <v>45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/>
      <c r="J38" s="50"/>
      <c r="K38" s="50"/>
      <c r="L38" s="50"/>
      <c r="M38" s="39"/>
      <c r="N38" s="50">
        <v>5645</v>
      </c>
      <c r="O38" s="50">
        <v>5645</v>
      </c>
      <c r="P38" s="14">
        <f>SUM(P31:P35)</f>
        <v>0.69960876568411201</v>
      </c>
      <c r="Q38" s="14"/>
      <c r="R38" s="77"/>
      <c r="S38" s="6" t="s">
        <v>46</v>
      </c>
      <c r="T38" s="15">
        <f>O45/1000</f>
        <v>29.756880000000002</v>
      </c>
      <c r="U38" s="6"/>
    </row>
    <row r="39" spans="1:48" ht="16" x14ac:dyDescent="0.2">
      <c r="A39" s="7" t="s">
        <v>15</v>
      </c>
      <c r="B39" s="50">
        <v>83332</v>
      </c>
      <c r="C39" s="50">
        <v>128043</v>
      </c>
      <c r="D39" s="50">
        <v>0</v>
      </c>
      <c r="E39" s="74">
        <f>SUM(E31:E38)</f>
        <v>46567</v>
      </c>
      <c r="F39" s="51">
        <f t="shared" ref="F39:G39" si="0">SUM(F31:F38)</f>
        <v>9393</v>
      </c>
      <c r="G39" s="73">
        <f t="shared" si="0"/>
        <v>60501</v>
      </c>
      <c r="H39" s="50">
        <v>0</v>
      </c>
      <c r="I39" s="50"/>
      <c r="J39" s="50"/>
      <c r="K39" s="50"/>
      <c r="L39" s="50"/>
      <c r="M39" s="39"/>
      <c r="N39" s="50">
        <v>183111</v>
      </c>
      <c r="O39" s="78">
        <v>510947</v>
      </c>
      <c r="P39" s="3"/>
      <c r="Q39" s="3"/>
      <c r="R39" s="77"/>
      <c r="S39" s="6" t="s">
        <v>47</v>
      </c>
      <c r="T39" s="16">
        <f>O41/1000</f>
        <v>153.48400000000001</v>
      </c>
      <c r="U39" s="11">
        <f>P41</f>
        <v>0.30039123431588793</v>
      </c>
    </row>
    <row r="40" spans="1:48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S40" s="6" t="s">
        <v>48</v>
      </c>
      <c r="T40" s="16">
        <f>O35/1000</f>
        <v>65.001999999999995</v>
      </c>
      <c r="U40" s="12">
        <f>P35</f>
        <v>0.12721867434391435</v>
      </c>
    </row>
    <row r="41" spans="1:48" ht="16" x14ac:dyDescent="0.2">
      <c r="A41" s="17" t="s">
        <v>49</v>
      </c>
      <c r="B41" s="18">
        <f>B38+B37+B36</f>
        <v>50743</v>
      </c>
      <c r="C41" s="18">
        <f t="shared" ref="C41:O41" si="1">C38+C37+C36</f>
        <v>1196</v>
      </c>
      <c r="D41" s="18">
        <f t="shared" si="1"/>
        <v>0</v>
      </c>
      <c r="E41" s="18">
        <f t="shared" si="1"/>
        <v>0</v>
      </c>
      <c r="F41" s="18">
        <f t="shared" si="1"/>
        <v>0</v>
      </c>
      <c r="G41" s="18">
        <f t="shared" si="1"/>
        <v>42304</v>
      </c>
      <c r="H41" s="18">
        <f t="shared" si="1"/>
        <v>0</v>
      </c>
      <c r="I41" s="18">
        <f t="shared" si="1"/>
        <v>0</v>
      </c>
      <c r="J41" s="18">
        <f t="shared" si="1"/>
        <v>0</v>
      </c>
      <c r="K41" s="18">
        <f t="shared" si="1"/>
        <v>0</v>
      </c>
      <c r="L41" s="18">
        <f t="shared" si="1"/>
        <v>0</v>
      </c>
      <c r="M41" s="18">
        <f t="shared" si="1"/>
        <v>0</v>
      </c>
      <c r="N41" s="18">
        <f t="shared" si="1"/>
        <v>59240</v>
      </c>
      <c r="O41" s="18">
        <f t="shared" si="1"/>
        <v>153484</v>
      </c>
      <c r="P41" s="13">
        <f>O41/O$39</f>
        <v>0.30039123431588793</v>
      </c>
      <c r="Q41" s="13" t="s">
        <v>50</v>
      </c>
      <c r="R41" s="6"/>
      <c r="S41" s="6" t="s">
        <v>51</v>
      </c>
      <c r="T41" s="16">
        <f>O33/1000</f>
        <v>18.411999999999999</v>
      </c>
      <c r="U41" s="11">
        <f>P33</f>
        <v>3.6035048644967094E-2</v>
      </c>
    </row>
    <row r="42" spans="1:48" ht="16" x14ac:dyDescent="0.2">
      <c r="A42" s="19" t="s">
        <v>52</v>
      </c>
      <c r="B42" s="18"/>
      <c r="C42" s="20">
        <f>C39+C23+C10</f>
        <v>129456</v>
      </c>
      <c r="D42" s="20">
        <f t="shared" ref="D42:M42" si="2">D39+D23+D10</f>
        <v>0</v>
      </c>
      <c r="E42" s="20">
        <f t="shared" si="2"/>
        <v>47194</v>
      </c>
      <c r="F42" s="20">
        <f t="shared" si="2"/>
        <v>9393</v>
      </c>
      <c r="G42" s="20">
        <f t="shared" si="2"/>
        <v>117568</v>
      </c>
      <c r="H42" s="20">
        <f t="shared" si="2"/>
        <v>0</v>
      </c>
      <c r="I42" s="20">
        <f t="shared" si="2"/>
        <v>0</v>
      </c>
      <c r="J42" s="20">
        <f t="shared" si="2"/>
        <v>0</v>
      </c>
      <c r="K42" s="20">
        <f t="shared" si="2"/>
        <v>0</v>
      </c>
      <c r="L42" s="20">
        <f t="shared" si="2"/>
        <v>0</v>
      </c>
      <c r="M42" s="20">
        <f t="shared" si="2"/>
        <v>0</v>
      </c>
      <c r="N42" s="20">
        <f>N39+N23-B6+N45</f>
        <v>197759.88</v>
      </c>
      <c r="O42" s="21">
        <f>SUM(C42:N42)</f>
        <v>501370.88</v>
      </c>
      <c r="P42" s="6"/>
      <c r="Q42" s="6"/>
      <c r="R42" s="6"/>
      <c r="S42" s="6" t="s">
        <v>33</v>
      </c>
      <c r="T42" s="16">
        <f>O31/1000</f>
        <v>12.38</v>
      </c>
      <c r="U42" s="11">
        <f>P31</f>
        <v>2.4229518912920519E-2</v>
      </c>
    </row>
    <row r="43" spans="1:48" ht="16" x14ac:dyDescent="0.2">
      <c r="A43" s="19" t="s">
        <v>53</v>
      </c>
      <c r="B43" s="18"/>
      <c r="C43" s="13">
        <f t="shared" ref="C43:N43" si="3">C42/$O42</f>
        <v>0.25820406641885546</v>
      </c>
      <c r="D43" s="13">
        <f t="shared" si="3"/>
        <v>0</v>
      </c>
      <c r="E43" s="13">
        <f t="shared" si="3"/>
        <v>9.4129918355050857E-2</v>
      </c>
      <c r="F43" s="13">
        <f t="shared" si="3"/>
        <v>1.8734634129529023E-2</v>
      </c>
      <c r="G43" s="13">
        <f t="shared" si="3"/>
        <v>0.23449307626322455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0.39443830483334014</v>
      </c>
      <c r="O43" s="13">
        <f>SUM(C43:N43)</f>
        <v>1</v>
      </c>
      <c r="P43" s="6"/>
      <c r="Q43" s="6"/>
      <c r="R43" s="6"/>
      <c r="S43" s="6" t="s">
        <v>54</v>
      </c>
      <c r="T43" s="16">
        <f t="shared" ref="T43" si="4">O32/1000</f>
        <v>136.892</v>
      </c>
      <c r="U43" s="12">
        <f>P32</f>
        <v>0.26791819895214181</v>
      </c>
    </row>
    <row r="44" spans="1:48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6"/>
      <c r="Q44" s="6"/>
      <c r="R44" s="6"/>
      <c r="S44" s="6" t="s">
        <v>55</v>
      </c>
      <c r="T44" s="16">
        <f>O34/1000</f>
        <v>124.777</v>
      </c>
      <c r="U44" s="12">
        <f>P34</f>
        <v>0.2442073248301683</v>
      </c>
    </row>
    <row r="45" spans="1:48" ht="16" x14ac:dyDescent="0.2">
      <c r="A45" s="5" t="s">
        <v>56</v>
      </c>
      <c r="B45" s="5">
        <f>B23-B39</f>
        <v>15108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22">
        <f>N39*0.08</f>
        <v>14648.880000000001</v>
      </c>
      <c r="O45" s="21">
        <f>B45+N45</f>
        <v>29756.880000000001</v>
      </c>
      <c r="P45" s="6"/>
      <c r="Q45" s="6"/>
      <c r="R45" s="6"/>
      <c r="S45" s="6" t="s">
        <v>57</v>
      </c>
      <c r="T45" s="16">
        <f>SUM(T39:T44)</f>
        <v>510.94699999999995</v>
      </c>
      <c r="U45" s="11">
        <f>SUM(U39:U44)</f>
        <v>1</v>
      </c>
    </row>
    <row r="46" spans="1:48" ht="16" x14ac:dyDescent="0.2">
      <c r="A46" s="33" t="s">
        <v>69</v>
      </c>
      <c r="B46" s="71">
        <f>B45/B23</f>
        <v>0.1534741974806989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/>
      <c r="O46" s="5"/>
      <c r="P46" s="6"/>
      <c r="Q46" s="6"/>
      <c r="R46" s="6"/>
    </row>
    <row r="47" spans="1:48" x14ac:dyDescent="0.2">
      <c r="A47" s="23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  <c r="S47" s="23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3"/>
      <c r="AI47" s="23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</row>
    <row r="48" spans="1:48" x14ac:dyDescent="0.2">
      <c r="A48" s="24"/>
      <c r="B48" s="23"/>
      <c r="C48" s="24"/>
      <c r="D48" s="24"/>
      <c r="E48" s="24"/>
      <c r="F48" s="25"/>
      <c r="G48" s="24"/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3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3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</row>
    <row r="49" spans="1:48" x14ac:dyDescent="0.2">
      <c r="A49" s="24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3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3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</row>
    <row r="50" spans="1:48" x14ac:dyDescent="0.2">
      <c r="A50" s="24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3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3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</row>
    <row r="51" spans="1:48" x14ac:dyDescent="0.2">
      <c r="A51" s="24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3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3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</row>
    <row r="52" spans="1:48" x14ac:dyDescent="0.2">
      <c r="A52" s="24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3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3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</row>
    <row r="53" spans="1:48" x14ac:dyDescent="0.2">
      <c r="A53" s="24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3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3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</row>
    <row r="54" spans="1:48" x14ac:dyDescent="0.2">
      <c r="A54" s="24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3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3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</row>
    <row r="55" spans="1:48" x14ac:dyDescent="0.2">
      <c r="A55" s="24"/>
      <c r="B55" s="23"/>
      <c r="C55" s="24"/>
      <c r="D55" s="24"/>
      <c r="E55" s="24"/>
      <c r="F55" s="25"/>
      <c r="G55" s="24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3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3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</row>
    <row r="56" spans="1:48" x14ac:dyDescent="0.2">
      <c r="A56" s="24"/>
      <c r="B56" s="23"/>
      <c r="C56" s="24"/>
      <c r="D56" s="24"/>
      <c r="E56" s="24"/>
      <c r="F56" s="25"/>
      <c r="G56" s="24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3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3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</row>
    <row r="57" spans="1:48" ht="16" x14ac:dyDescent="0.2">
      <c r="A57" s="6"/>
      <c r="B57" s="6"/>
      <c r="C57" s="26"/>
      <c r="D57" s="26"/>
      <c r="E57" s="26"/>
      <c r="F57" s="26"/>
      <c r="G57" s="26"/>
      <c r="H57" s="26"/>
      <c r="I57" s="26"/>
      <c r="J57" s="26"/>
      <c r="K57" s="26"/>
      <c r="L57" s="5"/>
      <c r="M57" s="5"/>
      <c r="N57" s="27"/>
      <c r="O57" s="6"/>
      <c r="P57" s="5"/>
      <c r="Q57" s="11"/>
      <c r="R57" s="6"/>
      <c r="S57" s="6"/>
      <c r="T57" s="5"/>
      <c r="U57" s="36"/>
    </row>
    <row r="58" spans="1:48" ht="16" x14ac:dyDescent="0.2">
      <c r="A58" s="6"/>
      <c r="B58" s="6"/>
      <c r="C58" s="26"/>
      <c r="D58" s="26"/>
      <c r="E58" s="26"/>
      <c r="F58" s="26"/>
      <c r="G58" s="26"/>
      <c r="H58" s="26"/>
      <c r="I58" s="26"/>
      <c r="J58" s="26"/>
      <c r="K58" s="26"/>
      <c r="L58" s="5"/>
      <c r="M58" s="5"/>
      <c r="N58" s="27"/>
      <c r="O58" s="6"/>
      <c r="P58" s="5"/>
      <c r="Q58" s="11"/>
      <c r="R58" s="6"/>
      <c r="S58" s="6"/>
      <c r="T58" s="5"/>
      <c r="U58" s="36"/>
    </row>
    <row r="59" spans="1:48" ht="16" x14ac:dyDescent="0.2">
      <c r="A59" s="6"/>
      <c r="B59" s="6"/>
      <c r="C59" s="26"/>
      <c r="D59" s="26"/>
      <c r="E59" s="26"/>
      <c r="F59" s="26"/>
      <c r="G59" s="26"/>
      <c r="H59" s="26"/>
      <c r="I59" s="26"/>
      <c r="J59" s="26"/>
      <c r="K59" s="26"/>
      <c r="L59" s="5"/>
      <c r="M59" s="5"/>
      <c r="N59" s="27"/>
      <c r="O59" s="6"/>
      <c r="P59" s="5"/>
      <c r="Q59" s="11"/>
      <c r="R59" s="6"/>
      <c r="S59" s="6"/>
      <c r="T59" s="5"/>
      <c r="U59" s="36"/>
    </row>
    <row r="60" spans="1:48" ht="16" x14ac:dyDescent="0.2">
      <c r="A60" s="19"/>
      <c r="B60" s="6"/>
      <c r="C60" s="26"/>
      <c r="D60" s="26"/>
      <c r="E60" s="26"/>
      <c r="F60" s="26"/>
      <c r="G60" s="26"/>
      <c r="H60" s="26"/>
      <c r="I60" s="26"/>
      <c r="J60" s="26"/>
      <c r="K60" s="26"/>
      <c r="L60" s="5"/>
      <c r="M60" s="5"/>
      <c r="N60" s="27"/>
      <c r="O60" s="6"/>
      <c r="P60" s="5"/>
      <c r="Q60" s="11"/>
      <c r="R60" s="6"/>
      <c r="S60" s="6"/>
      <c r="T60" s="5"/>
      <c r="U60" s="36"/>
    </row>
    <row r="61" spans="1:48" ht="16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5"/>
      <c r="M61" s="5"/>
      <c r="N61" s="27"/>
      <c r="O61" s="6"/>
      <c r="P61" s="5"/>
      <c r="Q61" s="11"/>
      <c r="R61" s="6"/>
      <c r="S61" s="6"/>
      <c r="T61" s="28"/>
      <c r="U61" s="29"/>
    </row>
    <row r="62" spans="1:48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5"/>
    </row>
    <row r="63" spans="1:48" x14ac:dyDescent="0.2">
      <c r="A63" s="6"/>
      <c r="B63" s="30"/>
      <c r="C63" s="30"/>
      <c r="D63" s="30"/>
      <c r="E63" s="30"/>
      <c r="F63" s="30"/>
      <c r="G63" s="30"/>
      <c r="H63" s="30"/>
      <c r="I63" s="30"/>
      <c r="J63" s="6"/>
      <c r="K63" s="6"/>
      <c r="L63" s="6"/>
      <c r="M63" s="6"/>
      <c r="N63" s="6"/>
      <c r="O63" s="6"/>
      <c r="P63" s="6"/>
      <c r="Q63" s="6"/>
      <c r="R63" s="6"/>
      <c r="S63" s="6"/>
      <c r="T63" s="30"/>
      <c r="U63" s="31"/>
    </row>
    <row r="64" spans="1:48" ht="16" x14ac:dyDescent="0.2">
      <c r="A64" s="6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6"/>
      <c r="P64" s="5"/>
      <c r="Q64" s="27"/>
      <c r="R64" s="6"/>
      <c r="S64" s="6"/>
      <c r="T64" s="5"/>
      <c r="U64" s="36"/>
    </row>
    <row r="65" spans="1:21" ht="16" x14ac:dyDescent="0.2">
      <c r="A65" s="6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  <c r="M65" s="6"/>
      <c r="N65" s="6"/>
      <c r="O65" s="6"/>
      <c r="P65" s="5"/>
      <c r="Q65" s="27"/>
      <c r="R65" s="6"/>
      <c r="S65" s="6"/>
      <c r="T65" s="5"/>
      <c r="U65" s="36"/>
    </row>
    <row r="66" spans="1:21" ht="16" x14ac:dyDescent="0.2">
      <c r="A66" s="6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6"/>
      <c r="P66" s="5"/>
      <c r="Q66" s="27"/>
      <c r="R66" s="6"/>
      <c r="S66" s="6"/>
      <c r="T66" s="5"/>
      <c r="U66" s="36"/>
    </row>
    <row r="67" spans="1:21" ht="16" x14ac:dyDescent="0.2">
      <c r="A67" s="6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6"/>
      <c r="P67" s="5"/>
      <c r="Q67" s="27"/>
      <c r="R67" s="6"/>
      <c r="S67" s="6"/>
      <c r="T67" s="5"/>
      <c r="U67" s="36"/>
    </row>
    <row r="68" spans="1:21" ht="16" x14ac:dyDescent="0.2">
      <c r="A68" s="6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  <c r="M68" s="6"/>
      <c r="N68" s="6"/>
      <c r="O68" s="6"/>
      <c r="P68" s="5"/>
      <c r="Q68" s="27"/>
      <c r="R68" s="6"/>
      <c r="S68" s="6"/>
      <c r="T68" s="5"/>
      <c r="U68" s="36"/>
    </row>
    <row r="69" spans="1:21" ht="16" x14ac:dyDescent="0.2">
      <c r="A69" s="6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6"/>
      <c r="P69" s="5"/>
      <c r="Q69" s="27"/>
      <c r="R69" s="6"/>
      <c r="S69" s="6"/>
      <c r="T69" s="5"/>
      <c r="U69" s="36"/>
    </row>
    <row r="70" spans="1:21" ht="16" x14ac:dyDescent="0.2">
      <c r="A70" s="6"/>
      <c r="B70" s="28"/>
      <c r="C70" s="28"/>
      <c r="D70" s="28"/>
      <c r="E70" s="28"/>
      <c r="F70" s="28"/>
      <c r="G70" s="28"/>
      <c r="H70" s="28"/>
      <c r="I70" s="28"/>
      <c r="J70" s="6"/>
      <c r="K70" s="6"/>
      <c r="L70" s="6"/>
      <c r="M70" s="6"/>
      <c r="N70" s="6"/>
      <c r="O70" s="6"/>
      <c r="P70" s="28"/>
      <c r="Q70" s="32"/>
      <c r="R70" s="6"/>
      <c r="S70" s="37"/>
      <c r="T70" s="28"/>
      <c r="U70" s="32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 enableFormatConditionsCalculation="0"/>
  <dimension ref="A1:AV70"/>
  <sheetViews>
    <sheetView workbookViewId="0">
      <selection activeCell="C45" sqref="C45"/>
    </sheetView>
  </sheetViews>
  <sheetFormatPr baseColWidth="10" defaultColWidth="8.83203125" defaultRowHeight="15" x14ac:dyDescent="0.2"/>
  <cols>
    <col min="1" max="1" width="15.5" style="2" customWidth="1"/>
    <col min="2" max="2" width="12" style="2" customWidth="1"/>
    <col min="3" max="3" width="13.83203125" style="2" customWidth="1"/>
    <col min="4" max="11" width="8.83203125" style="2"/>
    <col min="12" max="13" width="5.8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5" x14ac:dyDescent="0.3">
      <c r="A2" s="7" t="s">
        <v>63</v>
      </c>
      <c r="Q2" s="39"/>
      <c r="R2" s="7"/>
      <c r="AH2" s="39"/>
      <c r="AI2" s="7"/>
    </row>
    <row r="3" spans="1:35" ht="16" x14ac:dyDescent="0.2">
      <c r="A3" s="7">
        <v>2015</v>
      </c>
      <c r="B3" s="5" t="s">
        <v>1</v>
      </c>
      <c r="C3" s="5" t="s">
        <v>34</v>
      </c>
      <c r="D3" s="5" t="s">
        <v>2</v>
      </c>
      <c r="E3" s="5" t="s">
        <v>3</v>
      </c>
      <c r="F3" s="5" t="s">
        <v>18</v>
      </c>
      <c r="G3" s="5" t="s">
        <v>66</v>
      </c>
      <c r="H3" s="5" t="s">
        <v>5</v>
      </c>
      <c r="I3" s="5" t="s">
        <v>4</v>
      </c>
      <c r="J3" s="5" t="s">
        <v>6</v>
      </c>
      <c r="K3" s="5" t="s">
        <v>7</v>
      </c>
      <c r="L3" s="5"/>
      <c r="M3" s="5"/>
      <c r="N3" s="5"/>
      <c r="O3" s="6" t="s">
        <v>10</v>
      </c>
      <c r="Q3" s="39"/>
      <c r="R3" s="39"/>
      <c r="AH3" s="39"/>
      <c r="AI3" s="39"/>
    </row>
    <row r="4" spans="1:35" ht="15.5" x14ac:dyDescent="0.3">
      <c r="A4" s="7" t="s">
        <v>70</v>
      </c>
      <c r="B4" s="82">
        <v>142</v>
      </c>
      <c r="Q4" s="39"/>
      <c r="R4" s="39"/>
      <c r="AH4" s="39"/>
      <c r="AI4" s="39"/>
    </row>
    <row r="5" spans="1:35" ht="15.5" x14ac:dyDescent="0.3">
      <c r="A5" s="39"/>
      <c r="Q5" s="39"/>
      <c r="R5" s="39"/>
      <c r="AH5" s="39"/>
      <c r="AI5" s="39"/>
    </row>
    <row r="6" spans="1:35" ht="16" x14ac:dyDescent="0.2">
      <c r="A6" s="7" t="s">
        <v>11</v>
      </c>
      <c r="B6" s="50">
        <v>0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/>
      <c r="J6" s="50"/>
      <c r="K6" s="50"/>
      <c r="L6" s="50"/>
      <c r="M6" s="50"/>
      <c r="N6" s="50"/>
      <c r="O6" s="50">
        <v>0</v>
      </c>
      <c r="Q6" s="39"/>
      <c r="R6" s="39"/>
      <c r="AH6" s="39"/>
      <c r="AI6" s="39"/>
    </row>
    <row r="7" spans="1:35" ht="16" x14ac:dyDescent="0.2">
      <c r="A7" s="7" t="s">
        <v>12</v>
      </c>
      <c r="B7" s="50">
        <v>0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/>
      <c r="J7" s="50"/>
      <c r="K7" s="50"/>
      <c r="L7" s="50"/>
      <c r="M7" s="50"/>
      <c r="N7" s="50"/>
      <c r="O7" s="50">
        <v>0</v>
      </c>
      <c r="P7" s="50"/>
      <c r="Q7" s="39"/>
      <c r="R7" s="39"/>
      <c r="AH7" s="39"/>
      <c r="AI7" s="39"/>
    </row>
    <row r="8" spans="1:35" ht="15.5" x14ac:dyDescent="0.3">
      <c r="A8" s="7" t="s">
        <v>13</v>
      </c>
      <c r="B8" s="54">
        <v>19600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/>
      <c r="J8" s="50"/>
      <c r="K8" s="50"/>
      <c r="L8" s="50"/>
      <c r="M8" s="50"/>
      <c r="N8" s="50"/>
      <c r="O8" s="50">
        <v>0</v>
      </c>
      <c r="P8" s="50"/>
      <c r="Q8" s="39"/>
      <c r="R8" s="39"/>
      <c r="AH8" s="39"/>
      <c r="AI8" s="39"/>
    </row>
    <row r="9" spans="1:35" ht="15.5" x14ac:dyDescent="0.3">
      <c r="A9" s="7" t="s">
        <v>14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/>
      <c r="J9" s="50"/>
      <c r="K9" s="50"/>
      <c r="L9" s="50"/>
      <c r="M9" s="50"/>
      <c r="N9" s="50"/>
      <c r="O9" s="50">
        <v>0</v>
      </c>
      <c r="P9" s="50"/>
      <c r="Q9" s="39"/>
      <c r="R9" s="39"/>
      <c r="S9" s="7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39"/>
      <c r="AI9" s="39"/>
    </row>
    <row r="10" spans="1:35" ht="16" x14ac:dyDescent="0.2">
      <c r="A10" s="7" t="s">
        <v>15</v>
      </c>
      <c r="B10" s="83">
        <f>SUM(B4:B9)</f>
        <v>19742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/>
      <c r="J10" s="50"/>
      <c r="K10" s="50"/>
      <c r="L10" s="50"/>
      <c r="M10" s="50"/>
      <c r="N10" s="50"/>
      <c r="O10" s="50">
        <v>0</v>
      </c>
      <c r="P10" s="50"/>
      <c r="Q10" s="39"/>
      <c r="R10" s="39"/>
      <c r="S10" s="7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39"/>
      <c r="AI10" s="39"/>
    </row>
    <row r="11" spans="1:35" ht="15.5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3"/>
      <c r="Q11" s="3"/>
      <c r="R11" s="3"/>
      <c r="S11" s="3"/>
      <c r="T11" s="3"/>
      <c r="U11" s="3"/>
    </row>
    <row r="12" spans="1:35" ht="15.5" x14ac:dyDescent="0.3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34"/>
      <c r="C13" s="34"/>
      <c r="D13" s="34"/>
      <c r="E13" s="34"/>
      <c r="F13" s="34"/>
      <c r="G13" s="34"/>
      <c r="H13" s="34"/>
      <c r="I13" s="8"/>
      <c r="J13" s="8"/>
      <c r="K13" s="8"/>
      <c r="L13" s="8"/>
      <c r="M13" s="8"/>
      <c r="N13" s="8"/>
      <c r="O13" s="34"/>
      <c r="P13" s="3"/>
      <c r="Q13" s="3"/>
      <c r="R13" s="3"/>
      <c r="S13" s="3"/>
      <c r="T13" s="3"/>
      <c r="U13" s="3"/>
    </row>
    <row r="14" spans="1:35" ht="15.5" x14ac:dyDescent="0.3">
      <c r="A14" s="23" t="s">
        <v>63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3"/>
      <c r="Q14" s="3"/>
      <c r="R14" s="3"/>
      <c r="S14" s="3"/>
      <c r="T14" s="3"/>
      <c r="U14" s="3"/>
    </row>
    <row r="15" spans="1:35" ht="16" x14ac:dyDescent="0.2">
      <c r="B15" s="5" t="s">
        <v>17</v>
      </c>
      <c r="C15" s="5" t="s">
        <v>34</v>
      </c>
      <c r="D15" s="5" t="s">
        <v>2</v>
      </c>
      <c r="E15" s="5" t="s">
        <v>3</v>
      </c>
      <c r="F15" s="5" t="s">
        <v>18</v>
      </c>
      <c r="G15" s="5" t="s">
        <v>66</v>
      </c>
      <c r="H15" s="5" t="s">
        <v>5</v>
      </c>
      <c r="I15" s="5" t="s">
        <v>4</v>
      </c>
      <c r="J15" s="5" t="s">
        <v>6</v>
      </c>
      <c r="K15" s="5" t="s">
        <v>7</v>
      </c>
      <c r="L15" s="5"/>
      <c r="M15" s="5"/>
      <c r="N15" s="5" t="s">
        <v>9</v>
      </c>
      <c r="O15" s="8" t="s">
        <v>10</v>
      </c>
      <c r="P15" s="3"/>
      <c r="Q15" s="3"/>
      <c r="R15" s="3"/>
      <c r="S15" s="3"/>
      <c r="T15" s="3"/>
      <c r="U15" s="3"/>
    </row>
    <row r="16" spans="1:35" ht="16" x14ac:dyDescent="0.2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3"/>
      <c r="Q16" s="3"/>
      <c r="R16" s="3"/>
      <c r="S16" s="3"/>
      <c r="T16" s="3"/>
      <c r="U16" s="3"/>
    </row>
    <row r="17" spans="1:21" ht="16" x14ac:dyDescent="0.2">
      <c r="A17" s="7" t="s">
        <v>19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/>
      <c r="J17" s="50"/>
      <c r="K17" s="50"/>
      <c r="L17" s="50"/>
      <c r="M17" s="50"/>
      <c r="N17" s="50"/>
      <c r="O17" s="50">
        <v>0</v>
      </c>
      <c r="P17" s="3"/>
      <c r="Q17" s="3"/>
      <c r="R17" s="3"/>
      <c r="S17" s="3"/>
      <c r="T17" s="3"/>
      <c r="U17" s="3"/>
    </row>
    <row r="18" spans="1:21" ht="16" x14ac:dyDescent="0.2">
      <c r="A18" s="7" t="s">
        <v>20</v>
      </c>
      <c r="B18" s="53">
        <v>26500</v>
      </c>
      <c r="C18" s="53">
        <v>0</v>
      </c>
      <c r="D18" s="50">
        <v>0</v>
      </c>
      <c r="E18" s="53">
        <v>0</v>
      </c>
      <c r="F18" s="50">
        <v>0</v>
      </c>
      <c r="G18" s="53">
        <v>26500</v>
      </c>
      <c r="H18" s="50">
        <v>0</v>
      </c>
      <c r="I18" s="50"/>
      <c r="J18" s="50"/>
      <c r="K18" s="50"/>
      <c r="L18" s="50"/>
      <c r="M18" s="50"/>
      <c r="N18" s="50"/>
      <c r="O18" s="53">
        <f>G18</f>
        <v>26500</v>
      </c>
      <c r="P18" s="3"/>
      <c r="Q18" s="3"/>
      <c r="R18" s="3"/>
      <c r="S18" s="3"/>
      <c r="T18" s="3"/>
      <c r="U18" s="3"/>
    </row>
    <row r="19" spans="1:21" ht="16" x14ac:dyDescent="0.2">
      <c r="A19" s="7" t="s">
        <v>21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/>
      <c r="J19" s="50"/>
      <c r="K19" s="50"/>
      <c r="L19" s="50"/>
      <c r="M19" s="50"/>
      <c r="N19" s="50"/>
      <c r="O19" s="50">
        <v>0</v>
      </c>
      <c r="P19" s="3"/>
      <c r="Q19" s="3"/>
      <c r="R19" s="3"/>
      <c r="S19" s="3"/>
      <c r="T19" s="3"/>
      <c r="U19" s="3"/>
    </row>
    <row r="20" spans="1:21" ht="16" x14ac:dyDescent="0.2">
      <c r="A20" s="7" t="s">
        <v>22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/>
      <c r="K20" s="50"/>
      <c r="L20" s="50"/>
      <c r="M20" s="50"/>
      <c r="N20" s="50"/>
      <c r="O20" s="50">
        <v>0</v>
      </c>
      <c r="P20" s="3"/>
      <c r="Q20" s="3"/>
      <c r="R20" s="3"/>
      <c r="S20" s="3"/>
      <c r="T20" s="3"/>
      <c r="U20" s="3"/>
    </row>
    <row r="21" spans="1:21" ht="16" x14ac:dyDescent="0.2">
      <c r="A21" s="7" t="s">
        <v>23</v>
      </c>
      <c r="B21" s="53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/>
      <c r="K21" s="50"/>
      <c r="L21" s="50"/>
      <c r="M21" s="50"/>
      <c r="N21" s="50"/>
      <c r="O21" s="50">
        <v>0</v>
      </c>
      <c r="P21" s="3"/>
      <c r="Q21" s="3"/>
      <c r="R21" s="3"/>
      <c r="S21" s="3" t="s">
        <v>25</v>
      </c>
      <c r="T21" s="9">
        <f>O42/1000</f>
        <v>423.04043999999999</v>
      </c>
      <c r="U21" s="3"/>
    </row>
    <row r="22" spans="1:21" ht="16" x14ac:dyDescent="0.2">
      <c r="A22" s="7" t="s">
        <v>24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/>
      <c r="J22" s="50"/>
      <c r="K22" s="50"/>
      <c r="L22" s="50"/>
      <c r="M22" s="50"/>
      <c r="N22" s="50"/>
      <c r="O22" s="50">
        <v>0</v>
      </c>
      <c r="P22" s="3"/>
      <c r="Q22" s="3"/>
      <c r="R22" s="3"/>
      <c r="S22" s="3"/>
      <c r="T22" s="3"/>
      <c r="U22" s="3"/>
    </row>
    <row r="23" spans="1:21" ht="16" x14ac:dyDescent="0.2">
      <c r="A23" s="7" t="s">
        <v>15</v>
      </c>
      <c r="B23" s="53">
        <f>B18</f>
        <v>26500</v>
      </c>
      <c r="C23" s="53">
        <v>0</v>
      </c>
      <c r="D23" s="50">
        <v>0</v>
      </c>
      <c r="E23" s="53">
        <v>0</v>
      </c>
      <c r="F23" s="50">
        <v>0</v>
      </c>
      <c r="G23" s="53">
        <f>G18</f>
        <v>26500</v>
      </c>
      <c r="H23" s="50">
        <v>0</v>
      </c>
      <c r="I23" s="50"/>
      <c r="J23" s="50"/>
      <c r="K23" s="50"/>
      <c r="L23" s="50"/>
      <c r="M23" s="50"/>
      <c r="N23" s="50"/>
      <c r="O23" s="53">
        <f>O18</f>
        <v>26500</v>
      </c>
      <c r="P23" s="3"/>
      <c r="Q23" s="3"/>
      <c r="R23" s="3"/>
      <c r="S23" s="3"/>
      <c r="T23" s="3" t="s">
        <v>26</v>
      </c>
      <c r="U23" s="3" t="s">
        <v>27</v>
      </c>
    </row>
    <row r="24" spans="1:21" ht="16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3"/>
      <c r="Q24" s="3"/>
      <c r="R24" s="3"/>
      <c r="S24" s="3" t="s">
        <v>9</v>
      </c>
      <c r="T24" s="10">
        <f>N42/1000</f>
        <v>123.67944</v>
      </c>
      <c r="U24" s="11">
        <f>N43</f>
        <v>0.2923584326831733</v>
      </c>
    </row>
    <row r="25" spans="1:21" ht="16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3"/>
      <c r="Q25" s="3"/>
      <c r="R25" s="3"/>
      <c r="S25" s="3" t="s">
        <v>66</v>
      </c>
      <c r="T25" s="10">
        <f>G42/1000</f>
        <v>64.795000000000002</v>
      </c>
      <c r="U25" s="12">
        <f>G43</f>
        <v>0.15316502601973467</v>
      </c>
    </row>
    <row r="26" spans="1:21" ht="16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3"/>
      <c r="Q26" s="3"/>
      <c r="R26" s="3"/>
      <c r="S26" s="3" t="s">
        <v>6</v>
      </c>
      <c r="T26" s="10">
        <f>J42/1000</f>
        <v>0</v>
      </c>
      <c r="U26" s="11">
        <f>J43</f>
        <v>0</v>
      </c>
    </row>
    <row r="27" spans="1:21" ht="19" x14ac:dyDescent="0.25">
      <c r="A27" s="1" t="s">
        <v>28</v>
      </c>
      <c r="B27" s="34"/>
      <c r="C27" s="34"/>
      <c r="D27" s="34"/>
      <c r="E27" s="34"/>
      <c r="F27" s="34"/>
      <c r="G27" s="34"/>
      <c r="H27" s="8"/>
      <c r="I27" s="8"/>
      <c r="J27" s="8"/>
      <c r="K27" s="8"/>
      <c r="L27" s="8"/>
      <c r="M27" s="8"/>
      <c r="N27" s="8"/>
      <c r="O27" s="8"/>
      <c r="P27" s="3"/>
      <c r="Q27" s="3"/>
      <c r="R27" s="3"/>
      <c r="S27" s="3" t="s">
        <v>30</v>
      </c>
      <c r="T27" s="10">
        <f>F42/1000</f>
        <v>16.988</v>
      </c>
      <c r="U27" s="11">
        <f>F43</f>
        <v>4.0156917385959605E-2</v>
      </c>
    </row>
    <row r="28" spans="1:21" ht="16" x14ac:dyDescent="0.2">
      <c r="A28" s="23" t="s">
        <v>63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3"/>
      <c r="Q28" s="3"/>
      <c r="R28" s="3"/>
      <c r="S28" s="3" t="s">
        <v>3</v>
      </c>
      <c r="T28" s="9">
        <f>E42/1000</f>
        <v>14.939</v>
      </c>
      <c r="U28" s="11">
        <f>E43</f>
        <v>3.5313408807914441E-2</v>
      </c>
    </row>
    <row r="29" spans="1:21" ht="16" x14ac:dyDescent="0.2">
      <c r="B29" s="5" t="s">
        <v>29</v>
      </c>
      <c r="C29" s="5" t="s">
        <v>34</v>
      </c>
      <c r="D29" s="5" t="s">
        <v>2</v>
      </c>
      <c r="E29" s="5" t="s">
        <v>3</v>
      </c>
      <c r="F29" s="5" t="s">
        <v>30</v>
      </c>
      <c r="G29" s="5" t="s">
        <v>66</v>
      </c>
      <c r="H29" s="5" t="s">
        <v>5</v>
      </c>
      <c r="I29" s="5" t="s">
        <v>4</v>
      </c>
      <c r="J29" s="5" t="s">
        <v>6</v>
      </c>
      <c r="K29" s="5" t="s">
        <v>7</v>
      </c>
      <c r="L29" s="5" t="s">
        <v>8</v>
      </c>
      <c r="M29" s="5" t="s">
        <v>8</v>
      </c>
      <c r="N29" s="5" t="s">
        <v>9</v>
      </c>
      <c r="O29" s="5" t="s">
        <v>31</v>
      </c>
      <c r="P29" s="3"/>
      <c r="Q29" s="3"/>
      <c r="R29" s="3"/>
      <c r="S29" s="2" t="s">
        <v>2</v>
      </c>
      <c r="T29" s="2">
        <f>D42/1000</f>
        <v>0</v>
      </c>
      <c r="U29" s="38">
        <f>D43</f>
        <v>0</v>
      </c>
    </row>
    <row r="30" spans="1:21" ht="16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3"/>
      <c r="Q30" s="3"/>
      <c r="R30" s="3"/>
      <c r="S30" s="2" t="s">
        <v>7</v>
      </c>
      <c r="T30" s="2">
        <f>K42/1000</f>
        <v>0</v>
      </c>
      <c r="U30" s="38">
        <f>K43</f>
        <v>0</v>
      </c>
    </row>
    <row r="31" spans="1:21" ht="16" x14ac:dyDescent="0.2">
      <c r="A31" s="7" t="s">
        <v>32</v>
      </c>
      <c r="B31" s="50">
        <v>0</v>
      </c>
      <c r="C31" s="50">
        <v>724</v>
      </c>
      <c r="D31" s="50">
        <v>0</v>
      </c>
      <c r="E31" s="50">
        <v>0</v>
      </c>
      <c r="F31" s="50">
        <v>75</v>
      </c>
      <c r="G31" s="50">
        <v>0</v>
      </c>
      <c r="H31" s="50">
        <v>0</v>
      </c>
      <c r="I31" s="50"/>
      <c r="J31" s="50"/>
      <c r="K31" s="50"/>
      <c r="L31" s="50"/>
      <c r="M31" s="39"/>
      <c r="N31" s="50">
        <v>3240</v>
      </c>
      <c r="O31" s="50">
        <v>4039</v>
      </c>
      <c r="P31" s="13">
        <f>O31/O$39</f>
        <v>9.8854569484556273E-3</v>
      </c>
      <c r="Q31" s="14" t="s">
        <v>33</v>
      </c>
      <c r="R31" s="77"/>
      <c r="S31" s="3" t="s">
        <v>4</v>
      </c>
      <c r="T31" s="10">
        <f>I42/1000</f>
        <v>0</v>
      </c>
      <c r="U31" s="11">
        <f>I43</f>
        <v>0</v>
      </c>
    </row>
    <row r="32" spans="1:21" ht="16" x14ac:dyDescent="0.2">
      <c r="A32" s="7" t="s">
        <v>35</v>
      </c>
      <c r="B32" s="53">
        <f>200</f>
        <v>200</v>
      </c>
      <c r="C32" s="50">
        <v>7347</v>
      </c>
      <c r="D32" s="50">
        <v>0</v>
      </c>
      <c r="E32" s="74">
        <f>O32-N32-G32-C32-B32</f>
        <v>14939</v>
      </c>
      <c r="F32" s="50">
        <v>0</v>
      </c>
      <c r="G32" s="73">
        <v>10336</v>
      </c>
      <c r="H32" s="50">
        <v>0</v>
      </c>
      <c r="I32" s="50"/>
      <c r="J32" s="50"/>
      <c r="K32" s="50"/>
      <c r="L32" s="50"/>
      <c r="M32" s="39"/>
      <c r="N32" s="50">
        <v>34636</v>
      </c>
      <c r="O32" s="79">
        <v>67458</v>
      </c>
      <c r="P32" s="13">
        <f>O32/O$39</f>
        <v>0.1651035292965882</v>
      </c>
      <c r="Q32" s="14" t="s">
        <v>36</v>
      </c>
      <c r="R32" s="77"/>
      <c r="S32" s="3" t="s">
        <v>5</v>
      </c>
      <c r="T32" s="10">
        <f>H42/1000</f>
        <v>0</v>
      </c>
      <c r="U32" s="11">
        <f>H43</f>
        <v>0</v>
      </c>
    </row>
    <row r="33" spans="1:48" ht="16" x14ac:dyDescent="0.2">
      <c r="A33" s="7" t="s">
        <v>37</v>
      </c>
      <c r="B33" s="53">
        <v>3800</v>
      </c>
      <c r="C33" s="50">
        <v>298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/>
      <c r="J33" s="50"/>
      <c r="K33" s="50"/>
      <c r="L33" s="50"/>
      <c r="M33" s="39"/>
      <c r="N33" s="50">
        <v>9325</v>
      </c>
      <c r="O33" s="53">
        <v>13423</v>
      </c>
      <c r="P33" s="13">
        <f>O33/O$39</f>
        <v>3.2852807283763275E-2</v>
      </c>
      <c r="Q33" s="14" t="s">
        <v>38</v>
      </c>
      <c r="R33" s="77"/>
      <c r="S33" s="3" t="s">
        <v>34</v>
      </c>
      <c r="T33" s="10">
        <f>C42/1000</f>
        <v>202.63900000000001</v>
      </c>
      <c r="U33" s="12">
        <f>C43</f>
        <v>0.479006215103218</v>
      </c>
    </row>
    <row r="34" spans="1:48" ht="16" x14ac:dyDescent="0.2">
      <c r="A34" s="7" t="s">
        <v>39</v>
      </c>
      <c r="B34" s="50">
        <v>0</v>
      </c>
      <c r="C34" s="50">
        <v>193827</v>
      </c>
      <c r="D34" s="50">
        <v>0</v>
      </c>
      <c r="E34" s="50">
        <v>0</v>
      </c>
      <c r="F34" s="50">
        <v>16913</v>
      </c>
      <c r="G34" s="50">
        <v>0</v>
      </c>
      <c r="H34" s="50">
        <v>0</v>
      </c>
      <c r="I34" s="50"/>
      <c r="J34" s="50"/>
      <c r="K34" s="50"/>
      <c r="L34" s="50"/>
      <c r="M34" s="39"/>
      <c r="N34" s="50">
        <v>36</v>
      </c>
      <c r="O34" s="50">
        <v>210776</v>
      </c>
      <c r="P34" s="13">
        <f>O34/O$39</f>
        <v>0.51587449214352143</v>
      </c>
      <c r="Q34" s="14" t="s">
        <v>40</v>
      </c>
      <c r="R34" s="77"/>
      <c r="S34" s="3"/>
      <c r="T34" s="10">
        <f>SUM(T24:T33)</f>
        <v>423.04043999999999</v>
      </c>
      <c r="U34" s="11">
        <f>SUM(U24:U33)</f>
        <v>1</v>
      </c>
    </row>
    <row r="35" spans="1:48" ht="16" x14ac:dyDescent="0.2">
      <c r="A35" s="7" t="s">
        <v>41</v>
      </c>
      <c r="B35" s="53">
        <v>1400</v>
      </c>
      <c r="C35" s="50">
        <v>129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/>
      <c r="J35" s="50"/>
      <c r="K35" s="50"/>
      <c r="L35" s="50"/>
      <c r="M35" s="39"/>
      <c r="N35" s="50">
        <v>26446</v>
      </c>
      <c r="O35" s="53">
        <v>27975</v>
      </c>
      <c r="P35" s="13">
        <f>O35/O$39</f>
        <v>6.8468843310979494E-2</v>
      </c>
      <c r="Q35" s="14" t="s">
        <v>42</v>
      </c>
      <c r="R35" s="77"/>
    </row>
    <row r="36" spans="1:48" ht="16" x14ac:dyDescent="0.2">
      <c r="A36" s="7" t="s">
        <v>43</v>
      </c>
      <c r="B36" s="53">
        <v>1100</v>
      </c>
      <c r="C36" s="50">
        <v>314</v>
      </c>
      <c r="D36" s="50">
        <v>0</v>
      </c>
      <c r="E36" s="50">
        <v>0</v>
      </c>
      <c r="F36" s="50">
        <v>0</v>
      </c>
      <c r="G36" s="50">
        <v>27959</v>
      </c>
      <c r="H36" s="50">
        <v>0</v>
      </c>
      <c r="I36" s="50"/>
      <c r="J36" s="50"/>
      <c r="K36" s="50"/>
      <c r="L36" s="50"/>
      <c r="M36" s="39"/>
      <c r="N36" s="50">
        <v>22753</v>
      </c>
      <c r="O36" s="53">
        <v>52126</v>
      </c>
      <c r="P36" s="14"/>
      <c r="Q36" s="14"/>
      <c r="R36" s="77"/>
      <c r="S36" s="6"/>
      <c r="T36" s="6"/>
      <c r="U36" s="6"/>
    </row>
    <row r="37" spans="1:48" ht="16" x14ac:dyDescent="0.2">
      <c r="A37" s="7" t="s">
        <v>44</v>
      </c>
      <c r="B37" s="53">
        <v>14700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/>
      <c r="J37" s="50"/>
      <c r="K37" s="50"/>
      <c r="L37" s="50"/>
      <c r="M37" s="39"/>
      <c r="N37" s="50">
        <v>15296</v>
      </c>
      <c r="O37" s="53">
        <v>29996</v>
      </c>
      <c r="P37" s="14"/>
      <c r="Q37" s="14"/>
      <c r="R37" s="77"/>
      <c r="S37" s="6"/>
      <c r="T37" s="6" t="s">
        <v>26</v>
      </c>
      <c r="U37" s="6" t="s">
        <v>27</v>
      </c>
    </row>
    <row r="38" spans="1:48" ht="16" x14ac:dyDescent="0.2">
      <c r="A38" s="7" t="s">
        <v>45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/>
      <c r="J38" s="50"/>
      <c r="K38" s="50"/>
      <c r="L38" s="50"/>
      <c r="M38" s="39"/>
      <c r="N38" s="50">
        <v>2786</v>
      </c>
      <c r="O38" s="50">
        <v>2786</v>
      </c>
      <c r="P38" s="14">
        <f>SUM(P31:P35)</f>
        <v>0.79218512898330795</v>
      </c>
      <c r="Q38" s="14"/>
      <c r="R38" s="77"/>
      <c r="S38" s="6" t="s">
        <v>46</v>
      </c>
      <c r="T38" s="15">
        <f>O45/1000</f>
        <v>14.46144</v>
      </c>
      <c r="U38" s="6"/>
    </row>
    <row r="39" spans="1:48" ht="16" x14ac:dyDescent="0.2">
      <c r="A39" s="7" t="s">
        <v>15</v>
      </c>
      <c r="B39" s="53">
        <v>21200</v>
      </c>
      <c r="C39" s="50">
        <v>202639</v>
      </c>
      <c r="D39" s="50">
        <v>0</v>
      </c>
      <c r="E39" s="74">
        <f>SUM(E31:E38)</f>
        <v>14939</v>
      </c>
      <c r="F39" s="50">
        <v>16988</v>
      </c>
      <c r="G39" s="51">
        <f>SUM(G31:G38)</f>
        <v>38295</v>
      </c>
      <c r="H39" s="50">
        <v>0</v>
      </c>
      <c r="I39" s="50"/>
      <c r="J39" s="50"/>
      <c r="K39" s="50"/>
      <c r="L39" s="50"/>
      <c r="M39" s="39"/>
      <c r="N39" s="50">
        <v>114518</v>
      </c>
      <c r="O39" s="79">
        <v>408580</v>
      </c>
      <c r="P39" s="3"/>
      <c r="Q39" s="3"/>
      <c r="R39" s="77"/>
      <c r="S39" s="6" t="s">
        <v>47</v>
      </c>
      <c r="T39" s="16">
        <f>O41/1000</f>
        <v>84.908000000000001</v>
      </c>
      <c r="U39" s="11">
        <f>P41</f>
        <v>0.20781242351559059</v>
      </c>
    </row>
    <row r="40" spans="1:48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S40" s="6" t="s">
        <v>48</v>
      </c>
      <c r="T40" s="16">
        <f>O35/1000</f>
        <v>27.975000000000001</v>
      </c>
      <c r="U40" s="12">
        <f>P35</f>
        <v>6.8468843310979494E-2</v>
      </c>
    </row>
    <row r="41" spans="1:48" ht="16" x14ac:dyDescent="0.2">
      <c r="A41" s="17" t="s">
        <v>49</v>
      </c>
      <c r="B41" s="18">
        <f>B38+B37+B36</f>
        <v>15800</v>
      </c>
      <c r="C41" s="18">
        <f t="shared" ref="C41:O41" si="0">C38+C37+C36</f>
        <v>314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27959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40835</v>
      </c>
      <c r="O41" s="18">
        <f t="shared" si="0"/>
        <v>84908</v>
      </c>
      <c r="P41" s="13">
        <f>O41/O$39</f>
        <v>0.20781242351559059</v>
      </c>
      <c r="Q41" s="13" t="s">
        <v>50</v>
      </c>
      <c r="R41" s="6"/>
      <c r="S41" s="6" t="s">
        <v>51</v>
      </c>
      <c r="T41" s="16">
        <f>O33/1000</f>
        <v>13.423</v>
      </c>
      <c r="U41" s="11">
        <f>P33</f>
        <v>3.2852807283763275E-2</v>
      </c>
    </row>
    <row r="42" spans="1:48" ht="16" x14ac:dyDescent="0.2">
      <c r="A42" s="19" t="s">
        <v>52</v>
      </c>
      <c r="B42" s="18"/>
      <c r="C42" s="20">
        <f>C39+C23+C10</f>
        <v>202639</v>
      </c>
      <c r="D42" s="20">
        <f t="shared" ref="D42:M42" si="1">D39+D23+D10</f>
        <v>0</v>
      </c>
      <c r="E42" s="20">
        <f t="shared" si="1"/>
        <v>14939</v>
      </c>
      <c r="F42" s="20">
        <f t="shared" si="1"/>
        <v>16988</v>
      </c>
      <c r="G42" s="20">
        <f t="shared" si="1"/>
        <v>64795</v>
      </c>
      <c r="H42" s="20">
        <f t="shared" si="1"/>
        <v>0</v>
      </c>
      <c r="I42" s="20">
        <f t="shared" si="1"/>
        <v>0</v>
      </c>
      <c r="J42" s="20">
        <f t="shared" si="1"/>
        <v>0</v>
      </c>
      <c r="K42" s="20">
        <f t="shared" si="1"/>
        <v>0</v>
      </c>
      <c r="L42" s="20">
        <f t="shared" si="1"/>
        <v>0</v>
      </c>
      <c r="M42" s="20">
        <f t="shared" si="1"/>
        <v>0</v>
      </c>
      <c r="N42" s="20">
        <f>N39+N23-B6+N45</f>
        <v>123679.44</v>
      </c>
      <c r="O42" s="21">
        <f>SUM(C42:N42)</f>
        <v>423040.44</v>
      </c>
      <c r="P42" s="6"/>
      <c r="Q42" s="6"/>
      <c r="R42" s="6"/>
      <c r="S42" s="6" t="s">
        <v>33</v>
      </c>
      <c r="T42" s="16">
        <f>O31/1000</f>
        <v>4.0389999999999997</v>
      </c>
      <c r="U42" s="11">
        <f>P31</f>
        <v>9.8854569484556273E-3</v>
      </c>
    </row>
    <row r="43" spans="1:48" ht="16" x14ac:dyDescent="0.2">
      <c r="A43" s="19" t="s">
        <v>53</v>
      </c>
      <c r="B43" s="18"/>
      <c r="C43" s="13">
        <f t="shared" ref="C43:N43" si="2">C42/$O42</f>
        <v>0.479006215103218</v>
      </c>
      <c r="D43" s="13">
        <f t="shared" si="2"/>
        <v>0</v>
      </c>
      <c r="E43" s="13">
        <f t="shared" si="2"/>
        <v>3.5313408807914441E-2</v>
      </c>
      <c r="F43" s="13">
        <f t="shared" si="2"/>
        <v>4.0156917385959605E-2</v>
      </c>
      <c r="G43" s="13">
        <f t="shared" si="2"/>
        <v>0.15316502601973467</v>
      </c>
      <c r="H43" s="13">
        <f t="shared" si="2"/>
        <v>0</v>
      </c>
      <c r="I43" s="13">
        <f t="shared" si="2"/>
        <v>0</v>
      </c>
      <c r="J43" s="13">
        <f t="shared" si="2"/>
        <v>0</v>
      </c>
      <c r="K43" s="13">
        <f t="shared" si="2"/>
        <v>0</v>
      </c>
      <c r="L43" s="13">
        <f t="shared" si="2"/>
        <v>0</v>
      </c>
      <c r="M43" s="13">
        <f t="shared" si="2"/>
        <v>0</v>
      </c>
      <c r="N43" s="13">
        <f t="shared" si="2"/>
        <v>0.2923584326831733</v>
      </c>
      <c r="O43" s="13">
        <f>SUM(C43:N43)</f>
        <v>1</v>
      </c>
      <c r="P43" s="6"/>
      <c r="Q43" s="6"/>
      <c r="R43" s="6"/>
      <c r="S43" s="6" t="s">
        <v>54</v>
      </c>
      <c r="T43" s="16">
        <f t="shared" ref="T43" si="3">O32/1000</f>
        <v>67.457999999999998</v>
      </c>
      <c r="U43" s="12">
        <f>P32</f>
        <v>0.1651035292965882</v>
      </c>
    </row>
    <row r="44" spans="1:48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6"/>
      <c r="Q44" s="6"/>
      <c r="R44" s="6"/>
      <c r="S44" s="6" t="s">
        <v>55</v>
      </c>
      <c r="T44" s="16">
        <f>O34/1000</f>
        <v>210.77600000000001</v>
      </c>
      <c r="U44" s="12">
        <f>P34</f>
        <v>0.51587449214352143</v>
      </c>
    </row>
    <row r="45" spans="1:48" ht="16" x14ac:dyDescent="0.2">
      <c r="A45" s="5" t="s">
        <v>56</v>
      </c>
      <c r="B45" s="5">
        <f>B23-B39</f>
        <v>5300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22">
        <f>N39*0.08</f>
        <v>9161.44</v>
      </c>
      <c r="O45" s="21">
        <f>B45+N45</f>
        <v>14461.44</v>
      </c>
      <c r="P45" s="6"/>
      <c r="Q45" s="6"/>
      <c r="R45" s="6"/>
      <c r="S45" s="6" t="s">
        <v>57</v>
      </c>
      <c r="T45" s="16">
        <f>SUM(T39:T44)</f>
        <v>408.57900000000001</v>
      </c>
      <c r="U45" s="11">
        <f>SUM(U39:U44)</f>
        <v>0.99999755249889855</v>
      </c>
    </row>
    <row r="46" spans="1:48" ht="16" x14ac:dyDescent="0.2">
      <c r="A46" s="33" t="s">
        <v>69</v>
      </c>
      <c r="B46" s="71">
        <f>B45/B23</f>
        <v>0.2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/>
      <c r="O46" s="5"/>
      <c r="P46" s="6"/>
      <c r="Q46" s="6"/>
      <c r="R46" s="6"/>
    </row>
    <row r="47" spans="1:48" x14ac:dyDescent="0.2">
      <c r="A47" s="23"/>
      <c r="B47" s="23"/>
      <c r="C47" s="24"/>
      <c r="D47" s="24"/>
      <c r="E47" s="24"/>
      <c r="F47" s="33"/>
      <c r="G47" s="24"/>
      <c r="H47" s="24"/>
      <c r="I47" s="24"/>
      <c r="J47" s="33"/>
      <c r="K47" s="24"/>
      <c r="L47" s="24"/>
      <c r="M47" s="24"/>
      <c r="N47" s="24"/>
      <c r="O47" s="24"/>
      <c r="P47" s="24"/>
      <c r="Q47" s="24"/>
      <c r="R47" s="23"/>
      <c r="S47" s="23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3"/>
      <c r="AI47" s="23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</row>
    <row r="48" spans="1:48" x14ac:dyDescent="0.2">
      <c r="A48" s="24"/>
      <c r="B48" s="23"/>
      <c r="C48" s="24"/>
      <c r="D48" s="24"/>
      <c r="E48" s="24"/>
      <c r="F48" s="25"/>
      <c r="G48" s="24"/>
      <c r="H48" s="25"/>
      <c r="I48" s="33"/>
      <c r="J48" s="24"/>
      <c r="K48" s="24"/>
      <c r="L48" s="24"/>
      <c r="M48" s="24"/>
      <c r="N48" s="24"/>
      <c r="O48" s="24"/>
      <c r="P48" s="24"/>
      <c r="Q48" s="24"/>
      <c r="R48" s="24"/>
      <c r="S48" s="23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3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</row>
    <row r="49" spans="1:48" ht="16" x14ac:dyDescent="0.2">
      <c r="A49" s="24"/>
      <c r="B49" s="23"/>
      <c r="C49" s="50"/>
      <c r="D49" s="33"/>
      <c r="E49" s="24"/>
      <c r="F49" s="24"/>
      <c r="G49" s="33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3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3"/>
      <c r="AJ49" s="25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</row>
    <row r="50" spans="1:48" ht="16" x14ac:dyDescent="0.2">
      <c r="A50" s="24"/>
      <c r="B50" s="23"/>
      <c r="C50" s="53"/>
      <c r="D50" s="33"/>
      <c r="E50" s="24"/>
      <c r="F50" s="24"/>
      <c r="G50" s="33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3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3"/>
      <c r="AJ50" s="25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</row>
    <row r="51" spans="1:48" ht="16" x14ac:dyDescent="0.2">
      <c r="A51" s="24"/>
      <c r="B51" s="23"/>
      <c r="C51" s="53"/>
      <c r="D51" s="33"/>
      <c r="E51" s="24"/>
      <c r="F51" s="24"/>
      <c r="G51" s="33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3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3"/>
      <c r="AJ51" s="25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</row>
    <row r="52" spans="1:48" ht="16" x14ac:dyDescent="0.2">
      <c r="A52" s="24"/>
      <c r="B52" s="23"/>
      <c r="C52" s="50"/>
      <c r="D52" s="33"/>
      <c r="E52" s="24"/>
      <c r="F52" s="24"/>
      <c r="G52" s="33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3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3"/>
      <c r="AJ52" s="25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</row>
    <row r="53" spans="1:48" ht="16" x14ac:dyDescent="0.2">
      <c r="A53" s="24"/>
      <c r="B53" s="23"/>
      <c r="C53" s="53"/>
      <c r="D53" s="33"/>
      <c r="E53" s="24"/>
      <c r="F53" s="24"/>
      <c r="G53" s="33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3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3"/>
      <c r="AJ53" s="25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</row>
    <row r="54" spans="1:48" ht="16" x14ac:dyDescent="0.2">
      <c r="A54" s="24"/>
      <c r="B54" s="23"/>
      <c r="C54" s="53"/>
      <c r="D54" s="33"/>
      <c r="E54" s="24"/>
      <c r="F54" s="24"/>
      <c r="G54" s="33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3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3"/>
      <c r="AJ54" s="25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</row>
    <row r="55" spans="1:48" ht="16" x14ac:dyDescent="0.2">
      <c r="A55" s="24"/>
      <c r="B55" s="23"/>
      <c r="C55" s="53"/>
      <c r="D55" s="33"/>
      <c r="E55" s="24"/>
      <c r="F55" s="25"/>
      <c r="G55" s="33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</row>
    <row r="56" spans="1:48" ht="16" x14ac:dyDescent="0.2">
      <c r="A56" s="24"/>
      <c r="B56" s="23"/>
      <c r="C56" s="50"/>
      <c r="D56" s="33"/>
      <c r="E56" s="24"/>
      <c r="F56" s="25"/>
      <c r="G56" s="33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</row>
    <row r="57" spans="1:48" ht="16" x14ac:dyDescent="0.2">
      <c r="A57" s="6"/>
      <c r="B57" s="6"/>
      <c r="C57" s="53"/>
      <c r="D57" s="33"/>
      <c r="E57" s="26"/>
      <c r="F57" s="26"/>
      <c r="G57" s="33"/>
      <c r="H57" s="26"/>
      <c r="I57" s="26"/>
      <c r="J57" s="26"/>
      <c r="K57" s="26"/>
      <c r="L57" s="5"/>
      <c r="M57" s="5"/>
      <c r="N57" s="27"/>
      <c r="O57" s="6"/>
      <c r="P57" s="5"/>
      <c r="Q57" s="11"/>
      <c r="R57" s="6"/>
      <c r="S57" s="6"/>
      <c r="T57" s="5"/>
      <c r="U57" s="36"/>
    </row>
    <row r="58" spans="1:48" ht="16" x14ac:dyDescent="0.2">
      <c r="A58" s="6"/>
      <c r="B58" s="6"/>
      <c r="C58" s="26"/>
      <c r="D58" s="26"/>
      <c r="E58" s="26"/>
      <c r="F58" s="26"/>
      <c r="G58" s="26"/>
      <c r="H58" s="26"/>
      <c r="I58" s="26"/>
      <c r="J58" s="26"/>
      <c r="K58" s="26"/>
      <c r="L58" s="5"/>
      <c r="M58" s="5"/>
      <c r="N58" s="27"/>
      <c r="O58" s="6"/>
      <c r="P58" s="5"/>
      <c r="Q58" s="11"/>
      <c r="R58" s="6"/>
      <c r="S58" s="6"/>
      <c r="T58" s="5"/>
      <c r="U58" s="36"/>
    </row>
    <row r="59" spans="1:48" ht="16" x14ac:dyDescent="0.2">
      <c r="A59" s="6"/>
      <c r="B59" s="6"/>
      <c r="C59" s="26"/>
      <c r="D59" s="26"/>
      <c r="E59" s="26"/>
      <c r="F59" s="26"/>
      <c r="G59" s="26"/>
      <c r="H59" s="26"/>
      <c r="I59" s="26"/>
      <c r="J59" s="26"/>
      <c r="K59" s="26"/>
      <c r="L59" s="5"/>
      <c r="M59" s="5"/>
      <c r="N59" s="27"/>
      <c r="O59" s="6"/>
      <c r="P59" s="5"/>
      <c r="Q59" s="11"/>
      <c r="R59" s="6"/>
      <c r="S59" s="6"/>
      <c r="T59" s="5"/>
      <c r="U59" s="36"/>
    </row>
    <row r="60" spans="1:48" ht="16" x14ac:dyDescent="0.2">
      <c r="A60" s="19"/>
      <c r="B60" s="6"/>
      <c r="C60" s="26"/>
      <c r="D60" s="26"/>
      <c r="E60" s="26"/>
      <c r="F60" s="26"/>
      <c r="G60" s="26"/>
      <c r="H60" s="26"/>
      <c r="I60" s="26"/>
      <c r="J60" s="26"/>
      <c r="K60" s="26"/>
      <c r="L60" s="5"/>
      <c r="M60" s="5"/>
      <c r="N60" s="27"/>
      <c r="O60" s="6"/>
      <c r="P60" s="5"/>
      <c r="Q60" s="11"/>
      <c r="R60" s="6"/>
      <c r="S60" s="6"/>
      <c r="T60" s="5"/>
      <c r="U60" s="36"/>
    </row>
    <row r="61" spans="1:48" ht="16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5"/>
      <c r="M61" s="5"/>
      <c r="N61" s="27"/>
      <c r="O61" s="6"/>
      <c r="P61" s="5"/>
      <c r="Q61" s="11"/>
      <c r="R61" s="6"/>
      <c r="S61" s="6"/>
      <c r="T61" s="28"/>
      <c r="U61" s="29"/>
    </row>
    <row r="62" spans="1:48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5"/>
    </row>
    <row r="63" spans="1:48" x14ac:dyDescent="0.2">
      <c r="A63" s="6"/>
      <c r="B63" s="30"/>
      <c r="C63" s="30"/>
      <c r="D63" s="30"/>
      <c r="E63" s="30"/>
      <c r="F63" s="30"/>
      <c r="G63" s="30"/>
      <c r="H63" s="30"/>
      <c r="I63" s="30"/>
      <c r="J63" s="6"/>
      <c r="K63" s="6"/>
      <c r="L63" s="6"/>
      <c r="M63" s="6"/>
      <c r="N63" s="6"/>
      <c r="O63" s="6"/>
      <c r="P63" s="6"/>
      <c r="Q63" s="6"/>
      <c r="R63" s="6"/>
      <c r="S63" s="6"/>
      <c r="T63" s="30"/>
      <c r="U63" s="31"/>
    </row>
    <row r="64" spans="1:48" ht="16" x14ac:dyDescent="0.2">
      <c r="A64" s="6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6"/>
      <c r="P64" s="5"/>
      <c r="Q64" s="27"/>
      <c r="R64" s="6"/>
      <c r="S64" s="6"/>
      <c r="T64" s="5"/>
      <c r="U64" s="36"/>
    </row>
    <row r="65" spans="1:21" ht="16" x14ac:dyDescent="0.2">
      <c r="A65" s="6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  <c r="M65" s="6"/>
      <c r="N65" s="6"/>
      <c r="O65" s="6"/>
      <c r="P65" s="5"/>
      <c r="Q65" s="27"/>
      <c r="R65" s="6"/>
      <c r="S65" s="6"/>
      <c r="T65" s="5"/>
      <c r="U65" s="36"/>
    </row>
    <row r="66" spans="1:21" ht="16" x14ac:dyDescent="0.2">
      <c r="A66" s="6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6"/>
      <c r="P66" s="5"/>
      <c r="Q66" s="27"/>
      <c r="R66" s="6"/>
      <c r="S66" s="6"/>
      <c r="T66" s="5"/>
      <c r="U66" s="36"/>
    </row>
    <row r="67" spans="1:21" ht="16" x14ac:dyDescent="0.2">
      <c r="A67" s="6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6"/>
      <c r="P67" s="5"/>
      <c r="Q67" s="27"/>
      <c r="R67" s="6"/>
      <c r="S67" s="6"/>
      <c r="T67" s="5"/>
      <c r="U67" s="36"/>
    </row>
    <row r="68" spans="1:21" ht="16" x14ac:dyDescent="0.2">
      <c r="A68" s="6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  <c r="M68" s="6"/>
      <c r="N68" s="6"/>
      <c r="O68" s="6"/>
      <c r="P68" s="5"/>
      <c r="Q68" s="27"/>
      <c r="R68" s="6"/>
      <c r="S68" s="6"/>
      <c r="T68" s="5"/>
      <c r="U68" s="36"/>
    </row>
    <row r="69" spans="1:21" ht="16" x14ac:dyDescent="0.2">
      <c r="A69" s="6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6"/>
      <c r="P69" s="5"/>
      <c r="Q69" s="27"/>
      <c r="R69" s="6"/>
      <c r="S69" s="6"/>
      <c r="T69" s="5"/>
      <c r="U69" s="36"/>
    </row>
    <row r="70" spans="1:21" ht="16" x14ac:dyDescent="0.2">
      <c r="A70" s="6"/>
      <c r="B70" s="28"/>
      <c r="C70" s="28"/>
      <c r="D70" s="28"/>
      <c r="E70" s="28"/>
      <c r="F70" s="28"/>
      <c r="G70" s="28"/>
      <c r="H70" s="28"/>
      <c r="I70" s="28"/>
      <c r="J70" s="6"/>
      <c r="K70" s="6"/>
      <c r="L70" s="6"/>
      <c r="M70" s="6"/>
      <c r="N70" s="6"/>
      <c r="O70" s="6"/>
      <c r="P70" s="28"/>
      <c r="Q70" s="32"/>
      <c r="R70" s="6"/>
      <c r="S70" s="37"/>
      <c r="T70" s="28"/>
      <c r="U70" s="32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 enableFormatConditionsCalculation="0"/>
  <dimension ref="A1:AV70"/>
  <sheetViews>
    <sheetView workbookViewId="0">
      <selection activeCell="C45" sqref="C45"/>
    </sheetView>
  </sheetViews>
  <sheetFormatPr baseColWidth="10" defaultColWidth="8.83203125" defaultRowHeight="15" x14ac:dyDescent="0.2"/>
  <cols>
    <col min="1" max="1" width="15.5" style="2" customWidth="1"/>
    <col min="2" max="2" width="12" style="2" customWidth="1"/>
    <col min="3" max="3" width="13.83203125" style="2" customWidth="1"/>
    <col min="4" max="6" width="10.83203125" style="2" bestFit="1" customWidth="1"/>
    <col min="7" max="7" width="11.5" style="2" bestFit="1" customWidth="1"/>
    <col min="8" max="11" width="10.83203125" style="2" bestFit="1" customWidth="1"/>
    <col min="12" max="13" width="5.83203125" style="2" customWidth="1"/>
    <col min="14" max="14" width="11.5" style="2" bestFit="1" customWidth="1"/>
    <col min="15" max="15" width="11.1640625" style="2" bestFit="1" customWidth="1"/>
    <col min="16" max="16" width="8.83203125" style="2" bestFit="1" customWidth="1"/>
    <col min="17" max="19" width="8.83203125" style="2"/>
    <col min="20" max="21" width="10.33203125" style="2" bestFit="1" customWidth="1"/>
    <col min="22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7" t="s">
        <v>64</v>
      </c>
      <c r="Q2" s="39"/>
      <c r="R2" s="7"/>
      <c r="AH2" s="39"/>
      <c r="AI2" s="7"/>
    </row>
    <row r="3" spans="1:35" ht="16" x14ac:dyDescent="0.2">
      <c r="A3" s="7">
        <v>2015</v>
      </c>
      <c r="B3" s="5" t="s">
        <v>1</v>
      </c>
      <c r="C3" s="5" t="s">
        <v>34</v>
      </c>
      <c r="D3" s="5" t="s">
        <v>2</v>
      </c>
      <c r="E3" s="5" t="s">
        <v>3</v>
      </c>
      <c r="F3" s="5" t="s">
        <v>18</v>
      </c>
      <c r="G3" s="5" t="s">
        <v>66</v>
      </c>
      <c r="H3" s="5" t="s">
        <v>5</v>
      </c>
      <c r="I3" s="5" t="s">
        <v>4</v>
      </c>
      <c r="J3" s="5" t="s">
        <v>6</v>
      </c>
      <c r="K3" s="5" t="s">
        <v>7</v>
      </c>
      <c r="L3" s="5"/>
      <c r="M3" s="5"/>
      <c r="N3" s="5"/>
      <c r="O3" s="6" t="s">
        <v>10</v>
      </c>
      <c r="Q3" s="39"/>
      <c r="R3" s="39"/>
      <c r="AH3" s="39"/>
      <c r="AI3" s="39"/>
    </row>
    <row r="4" spans="1:35" ht="15.5" x14ac:dyDescent="0.3">
      <c r="A4" s="7" t="s">
        <v>70</v>
      </c>
      <c r="B4" s="82">
        <v>990</v>
      </c>
      <c r="Q4" s="39"/>
      <c r="R4" s="39"/>
      <c r="AH4" s="39"/>
      <c r="AI4" s="39"/>
    </row>
    <row r="5" spans="1:35" ht="15.5" x14ac:dyDescent="0.3">
      <c r="A5" s="39"/>
      <c r="Q5" s="39"/>
      <c r="R5" s="39"/>
      <c r="AH5" s="39"/>
      <c r="AI5" s="39"/>
    </row>
    <row r="6" spans="1:35" ht="16" x14ac:dyDescent="0.2">
      <c r="A6" s="7" t="s">
        <v>11</v>
      </c>
      <c r="B6" s="50">
        <v>157571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/>
      <c r="J6" s="50"/>
      <c r="K6" s="50"/>
      <c r="L6" s="50"/>
      <c r="M6" s="50"/>
      <c r="N6" s="50"/>
      <c r="O6" s="50">
        <v>0</v>
      </c>
      <c r="Q6" s="39"/>
      <c r="R6" s="39"/>
      <c r="AH6" s="39"/>
      <c r="AI6" s="39"/>
    </row>
    <row r="7" spans="1:35" ht="16" x14ac:dyDescent="0.2">
      <c r="A7" s="7" t="s">
        <v>12</v>
      </c>
      <c r="B7" s="50">
        <v>0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/>
      <c r="J7" s="50"/>
      <c r="K7" s="50"/>
      <c r="L7" s="50"/>
      <c r="M7" s="50"/>
      <c r="N7" s="50"/>
      <c r="O7" s="50">
        <v>0</v>
      </c>
      <c r="P7" s="50"/>
      <c r="Q7" s="39"/>
      <c r="R7" s="39"/>
      <c r="AH7" s="39"/>
      <c r="AI7" s="39"/>
    </row>
    <row r="8" spans="1:35" ht="15.5" x14ac:dyDescent="0.3">
      <c r="A8" s="7" t="s">
        <v>13</v>
      </c>
      <c r="B8" s="54">
        <f>B10-B9-B6-B4</f>
        <v>8722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/>
      <c r="J8" s="50"/>
      <c r="K8" s="50"/>
      <c r="L8" s="50"/>
      <c r="M8" s="50"/>
      <c r="N8" s="50"/>
      <c r="O8" s="50">
        <v>0</v>
      </c>
      <c r="P8" s="50"/>
      <c r="Q8" s="39"/>
      <c r="R8" s="39"/>
      <c r="AH8" s="39"/>
      <c r="AI8" s="39"/>
    </row>
    <row r="9" spans="1:35" ht="16" x14ac:dyDescent="0.2">
      <c r="A9" s="7" t="s">
        <v>14</v>
      </c>
      <c r="B9" s="83">
        <v>2979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/>
      <c r="J9" s="50"/>
      <c r="K9" s="50"/>
      <c r="L9" s="50"/>
      <c r="M9" s="50"/>
      <c r="N9" s="50"/>
      <c r="O9" s="50">
        <v>0</v>
      </c>
      <c r="P9" s="50"/>
      <c r="Q9" s="39"/>
      <c r="R9" s="39"/>
      <c r="S9" s="7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39"/>
      <c r="AI9" s="39"/>
    </row>
    <row r="10" spans="1:35" ht="16" x14ac:dyDescent="0.2">
      <c r="A10" s="7" t="s">
        <v>15</v>
      </c>
      <c r="B10" s="50">
        <f>169272+B4</f>
        <v>170262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/>
      <c r="J10" s="50"/>
      <c r="K10" s="50"/>
      <c r="L10" s="50"/>
      <c r="M10" s="50"/>
      <c r="N10" s="50"/>
      <c r="O10" s="50">
        <v>0</v>
      </c>
      <c r="P10" s="50"/>
      <c r="Q10" s="39"/>
      <c r="R10" s="39"/>
      <c r="S10" s="7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39"/>
      <c r="AI10" s="39"/>
    </row>
    <row r="11" spans="1:35" ht="16" x14ac:dyDescent="0.2">
      <c r="B11" s="54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3"/>
      <c r="Q11" s="3"/>
      <c r="R11" s="3"/>
      <c r="S11" s="3"/>
      <c r="T11" s="3"/>
      <c r="U11" s="3"/>
    </row>
    <row r="12" spans="1:35" ht="15.5" x14ac:dyDescent="0.3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34"/>
      <c r="C13" s="34"/>
      <c r="D13" s="34"/>
      <c r="E13" s="34"/>
      <c r="F13" s="34"/>
      <c r="G13" s="34"/>
      <c r="H13" s="34"/>
      <c r="I13" s="8"/>
      <c r="J13" s="8"/>
      <c r="K13" s="8"/>
      <c r="L13" s="8"/>
      <c r="M13" s="8"/>
      <c r="N13" s="8"/>
      <c r="O13" s="34"/>
      <c r="P13" s="3"/>
      <c r="Q13" s="3"/>
      <c r="R13" s="3"/>
      <c r="S13" s="3"/>
      <c r="T13" s="3"/>
      <c r="U13" s="3"/>
    </row>
    <row r="14" spans="1:35" ht="16" x14ac:dyDescent="0.2">
      <c r="A14" s="23" t="s">
        <v>64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3"/>
      <c r="Q14" s="3"/>
      <c r="R14" s="3"/>
      <c r="S14" s="3"/>
      <c r="T14" s="3"/>
      <c r="U14" s="3"/>
    </row>
    <row r="15" spans="1:35" ht="16" x14ac:dyDescent="0.2">
      <c r="B15" s="5" t="s">
        <v>17</v>
      </c>
      <c r="C15" s="5" t="s">
        <v>34</v>
      </c>
      <c r="D15" s="5" t="s">
        <v>2</v>
      </c>
      <c r="E15" s="5" t="s">
        <v>3</v>
      </c>
      <c r="F15" s="5" t="s">
        <v>18</v>
      </c>
      <c r="G15" s="5" t="s">
        <v>66</v>
      </c>
      <c r="H15" s="5" t="s">
        <v>5</v>
      </c>
      <c r="I15" s="5" t="s">
        <v>4</v>
      </c>
      <c r="J15" s="5" t="s">
        <v>6</v>
      </c>
      <c r="K15" s="5" t="s">
        <v>7</v>
      </c>
      <c r="L15" s="5"/>
      <c r="M15" s="5"/>
      <c r="N15" s="5" t="s">
        <v>9</v>
      </c>
      <c r="O15" s="8" t="s">
        <v>10</v>
      </c>
      <c r="P15" s="3"/>
      <c r="Q15" s="3"/>
      <c r="R15" s="3"/>
      <c r="S15" s="3"/>
      <c r="T15" s="3"/>
      <c r="U15" s="3"/>
    </row>
    <row r="16" spans="1:35" ht="15.5" x14ac:dyDescent="0.3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3"/>
      <c r="Q16" s="3"/>
      <c r="R16" s="3"/>
      <c r="S16" s="3"/>
      <c r="T16" s="3"/>
      <c r="U16" s="3"/>
    </row>
    <row r="17" spans="1:35" ht="16" x14ac:dyDescent="0.2">
      <c r="A17" s="7" t="s">
        <v>19</v>
      </c>
      <c r="B17" s="69">
        <f>559*1000</f>
        <v>559000</v>
      </c>
      <c r="C17" s="53">
        <v>2900</v>
      </c>
      <c r="D17" s="50">
        <v>0</v>
      </c>
      <c r="E17" s="50">
        <v>0</v>
      </c>
      <c r="F17" s="50">
        <v>0</v>
      </c>
      <c r="G17" s="53">
        <v>783000</v>
      </c>
      <c r="H17" s="50">
        <v>0</v>
      </c>
      <c r="I17" s="50"/>
      <c r="J17" s="53">
        <v>29900</v>
      </c>
      <c r="K17" s="50"/>
      <c r="L17" s="50"/>
      <c r="M17" s="50"/>
      <c r="N17" s="50"/>
      <c r="O17" s="53">
        <f>C17+D17+G17+J17</f>
        <v>815800</v>
      </c>
      <c r="Q17" s="39"/>
      <c r="R17" s="39"/>
      <c r="AH17" s="39"/>
      <c r="AI17" s="39"/>
    </row>
    <row r="18" spans="1:35" ht="16" x14ac:dyDescent="0.2">
      <c r="A18" s="7" t="s">
        <v>20</v>
      </c>
      <c r="B18" s="76">
        <v>130000</v>
      </c>
      <c r="C18" s="53">
        <v>900</v>
      </c>
      <c r="D18" s="50">
        <v>0</v>
      </c>
      <c r="E18" s="50">
        <v>0</v>
      </c>
      <c r="F18" s="50">
        <v>0</v>
      </c>
      <c r="G18" s="53">
        <v>120000</v>
      </c>
      <c r="H18" s="50">
        <v>0</v>
      </c>
      <c r="I18" s="50"/>
      <c r="J18" s="53">
        <v>10800</v>
      </c>
      <c r="K18" s="50"/>
      <c r="L18" s="50"/>
      <c r="M18" s="50"/>
      <c r="N18" s="50"/>
      <c r="O18" s="61">
        <f>SUM(C18:N18)</f>
        <v>131700</v>
      </c>
      <c r="P18" s="3"/>
      <c r="Q18" s="3"/>
      <c r="R18" s="3"/>
      <c r="S18" s="3"/>
      <c r="T18" s="3"/>
      <c r="U18" s="3"/>
    </row>
    <row r="19" spans="1:35" ht="16" x14ac:dyDescent="0.2">
      <c r="A19" s="7" t="s">
        <v>21</v>
      </c>
      <c r="B19" s="69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/>
      <c r="J19" s="50"/>
      <c r="K19" s="50"/>
      <c r="L19" s="50"/>
      <c r="M19" s="50"/>
      <c r="N19" s="50"/>
      <c r="O19" s="50">
        <v>0</v>
      </c>
      <c r="P19" s="3"/>
      <c r="Q19" s="3"/>
      <c r="R19" s="3"/>
      <c r="S19" s="3"/>
      <c r="T19" s="3"/>
      <c r="U19" s="3"/>
    </row>
    <row r="20" spans="1:35" ht="16" x14ac:dyDescent="0.2">
      <c r="A20" s="7" t="s">
        <v>22</v>
      </c>
      <c r="B20" s="69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/>
      <c r="K20" s="50"/>
      <c r="L20" s="50"/>
      <c r="M20" s="50"/>
      <c r="N20" s="50"/>
      <c r="O20" s="50">
        <v>0</v>
      </c>
      <c r="P20" s="3"/>
      <c r="Q20" s="3"/>
      <c r="R20" s="3"/>
      <c r="S20" s="3"/>
      <c r="T20" s="3"/>
      <c r="U20" s="3"/>
    </row>
    <row r="21" spans="1:35" ht="16" x14ac:dyDescent="0.2">
      <c r="A21" s="7" t="s">
        <v>23</v>
      </c>
      <c r="B21" s="69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/>
      <c r="K21" s="50"/>
      <c r="L21" s="50"/>
      <c r="M21" s="50"/>
      <c r="N21" s="50"/>
      <c r="O21" s="50">
        <v>0</v>
      </c>
      <c r="P21" s="3"/>
      <c r="Q21" s="3"/>
      <c r="R21" s="3"/>
      <c r="S21" s="3" t="s">
        <v>25</v>
      </c>
      <c r="T21" s="9">
        <f>O42/1000</f>
        <v>2322.9075600000001</v>
      </c>
      <c r="U21" s="3"/>
    </row>
    <row r="22" spans="1:35" ht="16" x14ac:dyDescent="0.2">
      <c r="A22" s="7" t="s">
        <v>24</v>
      </c>
      <c r="B22" s="76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/>
      <c r="J22" s="50"/>
      <c r="K22" s="50"/>
      <c r="L22" s="50"/>
      <c r="M22" s="50"/>
      <c r="N22" s="50"/>
      <c r="O22" s="50">
        <v>0</v>
      </c>
      <c r="P22" s="3"/>
      <c r="Q22" s="3"/>
      <c r="R22" s="3"/>
      <c r="S22" s="3"/>
      <c r="T22" s="3"/>
      <c r="U22" s="3"/>
    </row>
    <row r="23" spans="1:35" ht="16" x14ac:dyDescent="0.2">
      <c r="A23" s="7" t="s">
        <v>15</v>
      </c>
      <c r="B23" s="69">
        <f>SUM(B17:B22)</f>
        <v>689000</v>
      </c>
      <c r="C23" s="53">
        <f>SUM(C17:C22)</f>
        <v>3800</v>
      </c>
      <c r="D23" s="50">
        <v>0</v>
      </c>
      <c r="E23" s="50">
        <v>0</v>
      </c>
      <c r="F23" s="50">
        <v>0</v>
      </c>
      <c r="G23" s="53">
        <f>SUM(G17:G22)</f>
        <v>903000</v>
      </c>
      <c r="H23" s="50">
        <v>0</v>
      </c>
      <c r="I23" s="50"/>
      <c r="J23" s="53">
        <f>SUM(J17:J22)</f>
        <v>40700</v>
      </c>
      <c r="K23" s="50"/>
      <c r="L23" s="50"/>
      <c r="M23" s="50"/>
      <c r="N23" s="50"/>
      <c r="O23" s="53">
        <f>SUM(O17:O22)</f>
        <v>947500</v>
      </c>
      <c r="P23" s="3"/>
      <c r="Q23" s="3"/>
      <c r="R23" s="3"/>
      <c r="S23" s="3"/>
      <c r="T23" s="3" t="s">
        <v>26</v>
      </c>
      <c r="U23" s="3" t="s">
        <v>27</v>
      </c>
    </row>
    <row r="24" spans="1:35" ht="16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3"/>
      <c r="Q24" s="3"/>
      <c r="R24" s="3"/>
      <c r="S24" s="3" t="s">
        <v>9</v>
      </c>
      <c r="T24" s="10">
        <f>N42/1000</f>
        <v>538.55056000000002</v>
      </c>
      <c r="U24" s="11">
        <f>N43</f>
        <v>0.23184330245151902</v>
      </c>
    </row>
    <row r="25" spans="1:35" ht="16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3"/>
      <c r="Q25" s="3"/>
      <c r="R25" s="3"/>
      <c r="S25" s="3" t="s">
        <v>66</v>
      </c>
      <c r="T25" s="10">
        <f>G42/1000</f>
        <v>1006.899</v>
      </c>
      <c r="U25" s="12">
        <f>G43</f>
        <v>0.43346494597486263</v>
      </c>
    </row>
    <row r="26" spans="1:35" ht="16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3"/>
      <c r="Q26" s="3"/>
      <c r="R26" s="3"/>
      <c r="S26" s="3" t="s">
        <v>6</v>
      </c>
      <c r="T26" s="10">
        <f>J42/1000</f>
        <v>40.700000000000003</v>
      </c>
      <c r="U26" s="11">
        <f>J43</f>
        <v>1.7521144922357564E-2</v>
      </c>
    </row>
    <row r="27" spans="1:35" ht="19" x14ac:dyDescent="0.25">
      <c r="A27" s="1" t="s">
        <v>28</v>
      </c>
      <c r="B27" s="34"/>
      <c r="C27" s="34"/>
      <c r="D27" s="34"/>
      <c r="E27" s="34"/>
      <c r="F27" s="34"/>
      <c r="G27" s="34"/>
      <c r="H27" s="8"/>
      <c r="I27" s="8"/>
      <c r="J27" s="8"/>
      <c r="K27" s="8"/>
      <c r="L27" s="8"/>
      <c r="M27" s="8"/>
      <c r="N27" s="8"/>
      <c r="O27" s="8"/>
      <c r="P27" s="3"/>
      <c r="Q27" s="3"/>
      <c r="R27" s="3"/>
      <c r="S27" s="3" t="s">
        <v>30</v>
      </c>
      <c r="T27" s="10">
        <f>F42/1000</f>
        <v>75.090999999999994</v>
      </c>
      <c r="U27" s="11">
        <f>F43</f>
        <v>3.2326297134269086E-2</v>
      </c>
    </row>
    <row r="28" spans="1:35" ht="16" x14ac:dyDescent="0.2">
      <c r="A28" s="23" t="s">
        <v>64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3"/>
      <c r="Q28" s="3"/>
      <c r="R28" s="3"/>
      <c r="S28" s="3" t="s">
        <v>3</v>
      </c>
      <c r="T28" s="9">
        <f>E42/1000</f>
        <v>8.3170000000000002</v>
      </c>
      <c r="U28" s="11">
        <f>E43</f>
        <v>3.5804265926105126E-3</v>
      </c>
    </row>
    <row r="29" spans="1:35" ht="16" x14ac:dyDescent="0.2">
      <c r="B29" s="5" t="s">
        <v>29</v>
      </c>
      <c r="C29" s="5" t="s">
        <v>34</v>
      </c>
      <c r="D29" s="5" t="s">
        <v>2</v>
      </c>
      <c r="E29" s="5" t="s">
        <v>3</v>
      </c>
      <c r="F29" s="5" t="s">
        <v>30</v>
      </c>
      <c r="G29" s="5" t="s">
        <v>66</v>
      </c>
      <c r="H29" s="5" t="s">
        <v>5</v>
      </c>
      <c r="I29" s="5" t="s">
        <v>4</v>
      </c>
      <c r="J29" s="5" t="s">
        <v>6</v>
      </c>
      <c r="K29" s="5" t="s">
        <v>7</v>
      </c>
      <c r="L29" s="5" t="s">
        <v>8</v>
      </c>
      <c r="M29" s="5" t="s">
        <v>8</v>
      </c>
      <c r="N29" s="5" t="s">
        <v>9</v>
      </c>
      <c r="O29" s="5" t="s">
        <v>31</v>
      </c>
      <c r="P29" s="3"/>
      <c r="Q29" s="3"/>
      <c r="R29" s="3"/>
      <c r="S29" s="2" t="s">
        <v>2</v>
      </c>
      <c r="T29" s="2">
        <f>D42/1000</f>
        <v>0</v>
      </c>
      <c r="U29" s="38">
        <f>D43</f>
        <v>0</v>
      </c>
    </row>
    <row r="30" spans="1:35" ht="16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3"/>
      <c r="Q30" s="3"/>
      <c r="R30" s="3"/>
      <c r="S30" s="2" t="s">
        <v>7</v>
      </c>
      <c r="T30" s="2">
        <f>K42/1000</f>
        <v>0</v>
      </c>
      <c r="U30" s="38">
        <f>K43</f>
        <v>0</v>
      </c>
    </row>
    <row r="31" spans="1:35" ht="16" x14ac:dyDescent="0.2">
      <c r="A31" s="7" t="s">
        <v>32</v>
      </c>
      <c r="B31" s="50">
        <v>0</v>
      </c>
      <c r="C31" s="50">
        <v>16333</v>
      </c>
      <c r="D31" s="50">
        <v>0</v>
      </c>
      <c r="E31" s="50">
        <v>0</v>
      </c>
      <c r="F31" s="50">
        <v>1687</v>
      </c>
      <c r="G31" s="50">
        <v>0</v>
      </c>
      <c r="H31" s="50">
        <v>0</v>
      </c>
      <c r="I31" s="50"/>
      <c r="J31" s="50"/>
      <c r="K31" s="50"/>
      <c r="L31" s="50"/>
      <c r="M31" s="39"/>
      <c r="N31" s="50">
        <v>24723</v>
      </c>
      <c r="O31" s="50">
        <v>42743</v>
      </c>
      <c r="P31" s="13">
        <f>O31/O$39</f>
        <v>2.1325256181969399E-2</v>
      </c>
      <c r="Q31" s="14" t="s">
        <v>33</v>
      </c>
      <c r="R31" s="77"/>
      <c r="S31" s="3" t="s">
        <v>4</v>
      </c>
      <c r="T31" s="10">
        <f>I42/1000</f>
        <v>0</v>
      </c>
      <c r="U31" s="11">
        <f>I43</f>
        <v>0</v>
      </c>
    </row>
    <row r="32" spans="1:35" ht="16" x14ac:dyDescent="0.2">
      <c r="A32" s="7" t="s">
        <v>35</v>
      </c>
      <c r="B32" s="50">
        <v>17167</v>
      </c>
      <c r="C32" s="50">
        <v>8458</v>
      </c>
      <c r="D32" s="50">
        <v>0</v>
      </c>
      <c r="E32" s="50">
        <v>8317</v>
      </c>
      <c r="F32" s="73">
        <v>22703</v>
      </c>
      <c r="G32" s="74">
        <f>O32-N32-F32-E32-C32-B32</f>
        <v>8148</v>
      </c>
      <c r="H32" s="50">
        <v>0</v>
      </c>
      <c r="I32" s="50"/>
      <c r="J32" s="50"/>
      <c r="K32" s="50"/>
      <c r="L32" s="50"/>
      <c r="M32" s="50"/>
      <c r="N32" s="74">
        <f>N39-N31-SUM(N33:N38)</f>
        <v>94234</v>
      </c>
      <c r="O32" s="52">
        <v>159027</v>
      </c>
      <c r="P32" s="13">
        <f>O32/O$39</f>
        <v>7.9341448069860501E-2</v>
      </c>
      <c r="Q32" s="14" t="s">
        <v>36</v>
      </c>
      <c r="R32" s="77"/>
      <c r="S32" s="3" t="s">
        <v>5</v>
      </c>
      <c r="T32" s="10">
        <f>H42/1000</f>
        <v>0</v>
      </c>
      <c r="U32" s="11">
        <f>H43</f>
        <v>0</v>
      </c>
    </row>
    <row r="33" spans="1:48" ht="16" x14ac:dyDescent="0.2">
      <c r="A33" s="7" t="s">
        <v>37</v>
      </c>
      <c r="B33" s="50">
        <v>52285</v>
      </c>
      <c r="C33" s="50">
        <v>7824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/>
      <c r="J33" s="50"/>
      <c r="K33" s="50"/>
      <c r="L33" s="50"/>
      <c r="M33" s="39"/>
      <c r="N33" s="50">
        <v>66013</v>
      </c>
      <c r="O33" s="50">
        <v>126122</v>
      </c>
      <c r="P33" s="13">
        <f>O33/O$39</f>
        <v>6.29245481174074E-2</v>
      </c>
      <c r="Q33" s="14" t="s">
        <v>38</v>
      </c>
      <c r="R33" s="77"/>
      <c r="S33" s="3" t="s">
        <v>34</v>
      </c>
      <c r="T33" s="10">
        <f>C42/1000</f>
        <v>653.35</v>
      </c>
      <c r="U33" s="12">
        <f>C43</f>
        <v>0.2812638829243812</v>
      </c>
    </row>
    <row r="34" spans="1:48" ht="16" x14ac:dyDescent="0.2">
      <c r="A34" s="7" t="s">
        <v>39</v>
      </c>
      <c r="B34" s="50">
        <v>0</v>
      </c>
      <c r="C34" s="50">
        <v>614128</v>
      </c>
      <c r="D34" s="50">
        <v>0</v>
      </c>
      <c r="E34" s="50">
        <v>0</v>
      </c>
      <c r="F34" s="50">
        <v>50701</v>
      </c>
      <c r="G34" s="50">
        <v>0</v>
      </c>
      <c r="H34" s="50">
        <v>0</v>
      </c>
      <c r="I34" s="50"/>
      <c r="J34" s="50"/>
      <c r="K34" s="50"/>
      <c r="L34" s="50"/>
      <c r="M34" s="39"/>
      <c r="N34" s="50">
        <v>168</v>
      </c>
      <c r="O34" s="50">
        <v>664997</v>
      </c>
      <c r="P34" s="13">
        <f>O34/O$39</f>
        <v>0.33177903715792306</v>
      </c>
      <c r="Q34" s="14" t="s">
        <v>40</v>
      </c>
      <c r="R34" s="77"/>
      <c r="S34" s="3"/>
      <c r="T34" s="10">
        <f>SUM(T24:T33)</f>
        <v>2322.9075600000001</v>
      </c>
      <c r="U34" s="11">
        <f>SUM(U24:U33)</f>
        <v>1</v>
      </c>
    </row>
    <row r="35" spans="1:48" ht="16" x14ac:dyDescent="0.2">
      <c r="A35" s="7" t="s">
        <v>41</v>
      </c>
      <c r="B35" s="50">
        <v>123241</v>
      </c>
      <c r="C35" s="50">
        <v>709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/>
      <c r="J35" s="50"/>
      <c r="K35" s="50"/>
      <c r="L35" s="50"/>
      <c r="M35" s="39"/>
      <c r="N35" s="50">
        <v>242694</v>
      </c>
      <c r="O35" s="50">
        <v>366644</v>
      </c>
      <c r="P35" s="13">
        <f>O35/O$39</f>
        <v>0.18292532642963732</v>
      </c>
      <c r="Q35" s="14" t="s">
        <v>42</v>
      </c>
      <c r="R35" s="77"/>
    </row>
    <row r="36" spans="1:48" ht="16" x14ac:dyDescent="0.2">
      <c r="A36" s="7" t="s">
        <v>43</v>
      </c>
      <c r="B36" s="50">
        <v>125407</v>
      </c>
      <c r="C36" s="50">
        <v>1252</v>
      </c>
      <c r="D36" s="50">
        <v>0</v>
      </c>
      <c r="E36" s="50">
        <v>0</v>
      </c>
      <c r="F36" s="50">
        <v>0</v>
      </c>
      <c r="G36" s="54">
        <v>95750</v>
      </c>
      <c r="H36" s="50">
        <v>0</v>
      </c>
      <c r="I36" s="50"/>
      <c r="J36" s="50"/>
      <c r="K36" s="50"/>
      <c r="L36" s="50"/>
      <c r="M36" s="50"/>
      <c r="N36" s="54">
        <f>O36-G36-C36-B36</f>
        <v>157949</v>
      </c>
      <c r="O36" s="50">
        <v>380358</v>
      </c>
      <c r="P36" s="14"/>
      <c r="Q36" s="14"/>
      <c r="R36" s="77"/>
      <c r="S36" s="6"/>
      <c r="T36" s="6"/>
      <c r="U36" s="6"/>
    </row>
    <row r="37" spans="1:48" ht="16" x14ac:dyDescent="0.2">
      <c r="A37" s="7" t="s">
        <v>44</v>
      </c>
      <c r="B37" s="50">
        <v>204823</v>
      </c>
      <c r="C37" s="50">
        <v>846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/>
      <c r="J37" s="50"/>
      <c r="K37" s="50"/>
      <c r="L37" s="50"/>
      <c r="M37" s="39"/>
      <c r="N37" s="50">
        <v>48370</v>
      </c>
      <c r="O37" s="50">
        <v>254039</v>
      </c>
      <c r="P37" s="14"/>
      <c r="Q37" s="14"/>
      <c r="R37" s="77"/>
      <c r="S37" s="6"/>
      <c r="T37" s="6" t="s">
        <v>26</v>
      </c>
      <c r="U37" s="6" t="s">
        <v>27</v>
      </c>
    </row>
    <row r="38" spans="1:48" ht="16" x14ac:dyDescent="0.2">
      <c r="A38" s="7" t="s">
        <v>45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/>
      <c r="J38" s="50"/>
      <c r="K38" s="50"/>
      <c r="L38" s="50"/>
      <c r="M38" s="39"/>
      <c r="N38" s="50">
        <v>10406</v>
      </c>
      <c r="O38" s="50">
        <v>10406</v>
      </c>
      <c r="P38" s="14">
        <f>SUM(P31:P35)</f>
        <v>0.67829561595679766</v>
      </c>
      <c r="Q38" s="14"/>
      <c r="R38" s="77"/>
      <c r="S38" s="6" t="s">
        <v>46</v>
      </c>
      <c r="T38" s="15">
        <f>O45/1000</f>
        <v>217.64156</v>
      </c>
      <c r="U38" s="6"/>
    </row>
    <row r="39" spans="1:48" ht="16" x14ac:dyDescent="0.2">
      <c r="A39" s="7" t="s">
        <v>15</v>
      </c>
      <c r="B39" s="50">
        <v>522923</v>
      </c>
      <c r="C39" s="50">
        <v>649550</v>
      </c>
      <c r="D39" s="50">
        <v>0</v>
      </c>
      <c r="E39" s="78">
        <v>8317</v>
      </c>
      <c r="F39" s="73">
        <f>SUM(F31:F38)</f>
        <v>75091</v>
      </c>
      <c r="G39" s="54">
        <f>O39-N39-F39-E39-C39-B39</f>
        <v>103899</v>
      </c>
      <c r="H39" s="50">
        <v>0</v>
      </c>
      <c r="I39" s="50"/>
      <c r="J39" s="50"/>
      <c r="K39" s="50"/>
      <c r="L39" s="50"/>
      <c r="M39" s="39"/>
      <c r="N39" s="50">
        <v>644557</v>
      </c>
      <c r="O39" s="52">
        <v>2004337</v>
      </c>
      <c r="P39" s="3"/>
      <c r="Q39" s="77"/>
      <c r="R39" s="77"/>
      <c r="S39" s="6" t="s">
        <v>47</v>
      </c>
      <c r="T39" s="16">
        <f>O41/1000</f>
        <v>644.803</v>
      </c>
      <c r="U39" s="11">
        <f>P41</f>
        <v>0.32170388512510623</v>
      </c>
    </row>
    <row r="40" spans="1:48" ht="16" x14ac:dyDescent="0.2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R40" s="77"/>
      <c r="S40" s="6" t="s">
        <v>48</v>
      </c>
      <c r="T40" s="16">
        <f>O35/1000</f>
        <v>366.64400000000001</v>
      </c>
      <c r="U40" s="12">
        <f>P35</f>
        <v>0.18292532642963732</v>
      </c>
    </row>
    <row r="41" spans="1:48" ht="16" x14ac:dyDescent="0.2">
      <c r="A41" s="17" t="s">
        <v>49</v>
      </c>
      <c r="B41" s="18">
        <f>B38+B37+B36</f>
        <v>330230</v>
      </c>
      <c r="C41" s="18">
        <f t="shared" ref="C41:O41" si="0">C38+C37+C36</f>
        <v>2098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95750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18">
        <f t="shared" si="0"/>
        <v>0</v>
      </c>
      <c r="M41" s="18">
        <f t="shared" si="0"/>
        <v>0</v>
      </c>
      <c r="N41" s="18">
        <f t="shared" si="0"/>
        <v>216725</v>
      </c>
      <c r="O41" s="18">
        <f t="shared" si="0"/>
        <v>644803</v>
      </c>
      <c r="P41" s="13">
        <f>O41/O$39</f>
        <v>0.32170388512510623</v>
      </c>
      <c r="Q41" s="13" t="s">
        <v>50</v>
      </c>
      <c r="R41" s="6"/>
      <c r="S41" s="6" t="s">
        <v>51</v>
      </c>
      <c r="T41" s="16">
        <f>O33/1000</f>
        <v>126.122</v>
      </c>
      <c r="U41" s="11">
        <f>P33</f>
        <v>6.29245481174074E-2</v>
      </c>
    </row>
    <row r="42" spans="1:48" ht="16" x14ac:dyDescent="0.2">
      <c r="A42" s="19" t="s">
        <v>52</v>
      </c>
      <c r="B42" s="18"/>
      <c r="C42" s="20">
        <f>C39+C23+C10</f>
        <v>653350</v>
      </c>
      <c r="D42" s="20">
        <f t="shared" ref="D42:M42" si="1">D39+D23+D10</f>
        <v>0</v>
      </c>
      <c r="E42" s="20">
        <f t="shared" si="1"/>
        <v>8317</v>
      </c>
      <c r="F42" s="20">
        <f t="shared" si="1"/>
        <v>75091</v>
      </c>
      <c r="G42" s="20">
        <f t="shared" si="1"/>
        <v>1006899</v>
      </c>
      <c r="H42" s="20">
        <f t="shared" si="1"/>
        <v>0</v>
      </c>
      <c r="I42" s="20">
        <f t="shared" si="1"/>
        <v>0</v>
      </c>
      <c r="J42" s="20">
        <f t="shared" si="1"/>
        <v>40700</v>
      </c>
      <c r="K42" s="20">
        <f t="shared" si="1"/>
        <v>0</v>
      </c>
      <c r="L42" s="20">
        <f t="shared" si="1"/>
        <v>0</v>
      </c>
      <c r="M42" s="20">
        <f t="shared" si="1"/>
        <v>0</v>
      </c>
      <c r="N42" s="20">
        <f>N39+N23-B6+N45</f>
        <v>538550.56000000006</v>
      </c>
      <c r="O42" s="21">
        <f>SUM(C42:N42)</f>
        <v>2322907.56</v>
      </c>
      <c r="P42" s="6"/>
      <c r="Q42" s="6"/>
      <c r="R42" s="6"/>
      <c r="S42" s="6" t="s">
        <v>33</v>
      </c>
      <c r="T42" s="16">
        <f>O31/1000</f>
        <v>42.743000000000002</v>
      </c>
      <c r="U42" s="11">
        <f>P31</f>
        <v>2.1325256181969399E-2</v>
      </c>
    </row>
    <row r="43" spans="1:48" ht="16" x14ac:dyDescent="0.2">
      <c r="A43" s="19" t="s">
        <v>53</v>
      </c>
      <c r="B43" s="18"/>
      <c r="C43" s="13">
        <f t="shared" ref="C43:N43" si="2">C42/$O42</f>
        <v>0.2812638829243812</v>
      </c>
      <c r="D43" s="13">
        <f t="shared" si="2"/>
        <v>0</v>
      </c>
      <c r="E43" s="13">
        <f t="shared" si="2"/>
        <v>3.5804265926105126E-3</v>
      </c>
      <c r="F43" s="13">
        <f t="shared" si="2"/>
        <v>3.2326297134269086E-2</v>
      </c>
      <c r="G43" s="13">
        <f t="shared" si="2"/>
        <v>0.43346494597486263</v>
      </c>
      <c r="H43" s="13">
        <f t="shared" si="2"/>
        <v>0</v>
      </c>
      <c r="I43" s="13">
        <f t="shared" si="2"/>
        <v>0</v>
      </c>
      <c r="J43" s="13">
        <f t="shared" si="2"/>
        <v>1.7521144922357564E-2</v>
      </c>
      <c r="K43" s="13">
        <f t="shared" si="2"/>
        <v>0</v>
      </c>
      <c r="L43" s="13">
        <f t="shared" si="2"/>
        <v>0</v>
      </c>
      <c r="M43" s="13">
        <f t="shared" si="2"/>
        <v>0</v>
      </c>
      <c r="N43" s="13">
        <f t="shared" si="2"/>
        <v>0.23184330245151902</v>
      </c>
      <c r="O43" s="13">
        <f>SUM(C43:N43)</f>
        <v>1</v>
      </c>
      <c r="P43" s="6"/>
      <c r="Q43" s="6"/>
      <c r="R43" s="6"/>
      <c r="S43" s="6" t="s">
        <v>54</v>
      </c>
      <c r="T43" s="16">
        <f t="shared" ref="T43" si="3">O32/1000</f>
        <v>159.02699999999999</v>
      </c>
      <c r="U43" s="12">
        <f>P32</f>
        <v>7.9341448069860501E-2</v>
      </c>
    </row>
    <row r="44" spans="1:48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6"/>
      <c r="Q44" s="6"/>
      <c r="R44" s="6"/>
      <c r="S44" s="6" t="s">
        <v>55</v>
      </c>
      <c r="T44" s="16">
        <f>O34/1000</f>
        <v>664.99699999999996</v>
      </c>
      <c r="U44" s="12">
        <f>P34</f>
        <v>0.33177903715792306</v>
      </c>
    </row>
    <row r="45" spans="1:48" ht="16" x14ac:dyDescent="0.2">
      <c r="A45" s="5" t="s">
        <v>56</v>
      </c>
      <c r="B45" s="5">
        <f>B23-B39</f>
        <v>166077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22">
        <f>N39*0.08</f>
        <v>51564.56</v>
      </c>
      <c r="O45" s="21">
        <f>B45+N45</f>
        <v>217641.56</v>
      </c>
      <c r="P45" s="6"/>
      <c r="Q45" s="6"/>
      <c r="R45" s="6"/>
      <c r="S45" s="6" t="s">
        <v>57</v>
      </c>
      <c r="T45" s="16">
        <f>SUM(T39:T44)</f>
        <v>2004.3359999999998</v>
      </c>
      <c r="U45" s="11">
        <f>SUM(U39:U44)</f>
        <v>0.99999950108190405</v>
      </c>
    </row>
    <row r="46" spans="1:48" ht="16" x14ac:dyDescent="0.2">
      <c r="A46" s="33" t="s">
        <v>69</v>
      </c>
      <c r="B46" s="71">
        <f>B45/B23</f>
        <v>0.24104063860667635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/>
      <c r="O46" s="5"/>
      <c r="P46" s="6"/>
      <c r="Q46" s="6"/>
      <c r="R46" s="6"/>
    </row>
    <row r="47" spans="1:48" x14ac:dyDescent="0.2">
      <c r="A47" s="23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3"/>
      <c r="S47" s="23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3"/>
      <c r="AI47" s="23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</row>
    <row r="48" spans="1:48" x14ac:dyDescent="0.2">
      <c r="A48" s="24"/>
      <c r="B48" s="23"/>
      <c r="C48" s="24"/>
      <c r="D48" s="24"/>
      <c r="E48" s="24"/>
      <c r="F48" s="25"/>
      <c r="G48" s="25"/>
      <c r="H48" s="25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3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3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</row>
    <row r="49" spans="1:48" x14ac:dyDescent="0.2">
      <c r="A49" s="24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3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3"/>
      <c r="AJ49" s="25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</row>
    <row r="50" spans="1:48" x14ac:dyDescent="0.2">
      <c r="A50" s="24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3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3"/>
      <c r="AJ50" s="25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</row>
    <row r="51" spans="1:48" x14ac:dyDescent="0.2">
      <c r="A51" s="24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3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3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</row>
    <row r="52" spans="1:48" x14ac:dyDescent="0.2">
      <c r="A52" s="24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3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3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</row>
    <row r="53" spans="1:48" x14ac:dyDescent="0.2">
      <c r="A53" s="24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3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3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</row>
    <row r="54" spans="1:48" x14ac:dyDescent="0.2">
      <c r="A54" s="24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3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3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</row>
    <row r="55" spans="1:48" x14ac:dyDescent="0.2">
      <c r="A55" s="24"/>
      <c r="B55" s="23"/>
      <c r="C55" s="24"/>
      <c r="D55" s="24"/>
      <c r="E55" s="24"/>
      <c r="F55" s="25"/>
      <c r="G55" s="25"/>
      <c r="H55" s="25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3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3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</row>
    <row r="56" spans="1:48" x14ac:dyDescent="0.2">
      <c r="A56" s="24"/>
      <c r="B56" s="23"/>
      <c r="C56" s="24"/>
      <c r="D56" s="24"/>
      <c r="E56" s="24"/>
      <c r="F56" s="25"/>
      <c r="G56" s="25"/>
      <c r="H56" s="25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3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3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</row>
    <row r="57" spans="1:48" ht="16" x14ac:dyDescent="0.2">
      <c r="A57" s="6"/>
      <c r="B57" s="6"/>
      <c r="C57" s="26"/>
      <c r="D57" s="26"/>
      <c r="E57" s="26"/>
      <c r="F57" s="26"/>
      <c r="G57" s="26"/>
      <c r="H57" s="26"/>
      <c r="I57" s="26"/>
      <c r="J57" s="26"/>
      <c r="K57" s="26"/>
      <c r="L57" s="5"/>
      <c r="M57" s="5"/>
      <c r="N57" s="27"/>
      <c r="O57" s="6"/>
      <c r="P57" s="5"/>
      <c r="Q57" s="11"/>
      <c r="R57" s="6"/>
      <c r="S57" s="6"/>
      <c r="T57" s="5"/>
      <c r="U57" s="36"/>
    </row>
    <row r="58" spans="1:48" ht="16" x14ac:dyDescent="0.2">
      <c r="A58" s="6"/>
      <c r="B58" s="6"/>
      <c r="C58" s="26"/>
      <c r="D58" s="26"/>
      <c r="E58" s="26"/>
      <c r="F58" s="26"/>
      <c r="G58" s="26"/>
      <c r="H58" s="26"/>
      <c r="I58" s="26"/>
      <c r="J58" s="26"/>
      <c r="K58" s="26"/>
      <c r="L58" s="5"/>
      <c r="M58" s="5"/>
      <c r="N58" s="27"/>
      <c r="O58" s="6"/>
      <c r="P58" s="5"/>
      <c r="Q58" s="11"/>
      <c r="R58" s="6"/>
      <c r="S58" s="6"/>
      <c r="T58" s="5"/>
      <c r="U58" s="36"/>
    </row>
    <row r="59" spans="1:48" ht="16" x14ac:dyDescent="0.2">
      <c r="A59" s="6"/>
      <c r="B59" s="6"/>
      <c r="C59" s="26"/>
      <c r="D59" s="26"/>
      <c r="E59" s="26"/>
      <c r="F59" s="26"/>
      <c r="G59" s="26"/>
      <c r="H59" s="26"/>
      <c r="I59" s="26"/>
      <c r="J59" s="26"/>
      <c r="K59" s="26"/>
      <c r="L59" s="5"/>
      <c r="M59" s="5"/>
      <c r="N59" s="27"/>
      <c r="O59" s="6"/>
      <c r="P59" s="5"/>
      <c r="Q59" s="11"/>
      <c r="R59" s="6"/>
      <c r="S59" s="6"/>
      <c r="T59" s="5"/>
      <c r="U59" s="36"/>
    </row>
    <row r="60" spans="1:48" ht="16" x14ac:dyDescent="0.2">
      <c r="A60" s="19"/>
      <c r="B60" s="6"/>
      <c r="C60" s="26"/>
      <c r="D60" s="26"/>
      <c r="E60" s="26"/>
      <c r="F60" s="26"/>
      <c r="G60" s="26"/>
      <c r="H60" s="26"/>
      <c r="I60" s="26"/>
      <c r="J60" s="26"/>
      <c r="K60" s="26"/>
      <c r="L60" s="5"/>
      <c r="M60" s="5"/>
      <c r="N60" s="27"/>
      <c r="O60" s="6"/>
      <c r="P60" s="5"/>
      <c r="Q60" s="11"/>
      <c r="R60" s="6"/>
      <c r="S60" s="6"/>
      <c r="T60" s="5"/>
      <c r="U60" s="36"/>
    </row>
    <row r="61" spans="1:48" ht="16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5"/>
      <c r="M61" s="5"/>
      <c r="N61" s="27"/>
      <c r="O61" s="6"/>
      <c r="P61" s="5"/>
      <c r="Q61" s="11"/>
      <c r="R61" s="6"/>
      <c r="S61" s="6"/>
      <c r="T61" s="28"/>
      <c r="U61" s="29"/>
    </row>
    <row r="62" spans="1:48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5"/>
    </row>
    <row r="63" spans="1:48" x14ac:dyDescent="0.2">
      <c r="A63" s="6"/>
      <c r="B63" s="30"/>
      <c r="C63" s="30"/>
      <c r="D63" s="30"/>
      <c r="E63" s="30"/>
      <c r="F63" s="30"/>
      <c r="G63" s="30"/>
      <c r="H63" s="30"/>
      <c r="I63" s="30"/>
      <c r="J63" s="6"/>
      <c r="K63" s="6"/>
      <c r="L63" s="6"/>
      <c r="M63" s="6"/>
      <c r="N63" s="6"/>
      <c r="O63" s="6"/>
      <c r="P63" s="6"/>
      <c r="Q63" s="6"/>
      <c r="R63" s="6"/>
      <c r="S63" s="6"/>
      <c r="T63" s="30"/>
      <c r="U63" s="31"/>
    </row>
    <row r="64" spans="1:48" ht="16" x14ac:dyDescent="0.2">
      <c r="A64" s="6"/>
      <c r="B64" s="5"/>
      <c r="C64" s="5"/>
      <c r="D64" s="5"/>
      <c r="E64" s="5"/>
      <c r="F64" s="5"/>
      <c r="G64" s="5"/>
      <c r="H64" s="5"/>
      <c r="I64" s="5"/>
      <c r="J64" s="6"/>
      <c r="K64" s="6"/>
      <c r="L64" s="6"/>
      <c r="M64" s="6"/>
      <c r="N64" s="6"/>
      <c r="O64" s="6"/>
      <c r="P64" s="5"/>
      <c r="Q64" s="27"/>
      <c r="R64" s="6"/>
      <c r="S64" s="6"/>
      <c r="T64" s="5"/>
      <c r="U64" s="36"/>
    </row>
    <row r="65" spans="1:21" ht="16" x14ac:dyDescent="0.2">
      <c r="A65" s="6"/>
      <c r="B65" s="5"/>
      <c r="C65" s="5"/>
      <c r="D65" s="5"/>
      <c r="E65" s="5"/>
      <c r="F65" s="5"/>
      <c r="G65" s="5"/>
      <c r="H65" s="5"/>
      <c r="I65" s="5"/>
      <c r="J65" s="6"/>
      <c r="K65" s="6"/>
      <c r="L65" s="6"/>
      <c r="M65" s="6"/>
      <c r="N65" s="6"/>
      <c r="O65" s="6"/>
      <c r="P65" s="5"/>
      <c r="Q65" s="27"/>
      <c r="R65" s="6"/>
      <c r="S65" s="6"/>
      <c r="T65" s="5"/>
      <c r="U65" s="36"/>
    </row>
    <row r="66" spans="1:21" ht="16" x14ac:dyDescent="0.2">
      <c r="A66" s="6"/>
      <c r="B66" s="5"/>
      <c r="C66" s="5"/>
      <c r="D66" s="5"/>
      <c r="E66" s="5"/>
      <c r="F66" s="5"/>
      <c r="G66" s="5"/>
      <c r="H66" s="5"/>
      <c r="I66" s="5"/>
      <c r="J66" s="6"/>
      <c r="K66" s="6"/>
      <c r="L66" s="6"/>
      <c r="M66" s="6"/>
      <c r="N66" s="6"/>
      <c r="O66" s="6"/>
      <c r="P66" s="5"/>
      <c r="Q66" s="27"/>
      <c r="R66" s="6"/>
      <c r="S66" s="6"/>
      <c r="T66" s="5"/>
      <c r="U66" s="36"/>
    </row>
    <row r="67" spans="1:21" ht="16" x14ac:dyDescent="0.2">
      <c r="A67" s="6"/>
      <c r="B67" s="5"/>
      <c r="C67" s="5"/>
      <c r="D67" s="5"/>
      <c r="E67" s="5"/>
      <c r="F67" s="5"/>
      <c r="G67" s="5"/>
      <c r="H67" s="5"/>
      <c r="I67" s="5"/>
      <c r="J67" s="6"/>
      <c r="K67" s="6"/>
      <c r="L67" s="6"/>
      <c r="M67" s="6"/>
      <c r="N67" s="6"/>
      <c r="O67" s="6"/>
      <c r="P67" s="5"/>
      <c r="Q67" s="27"/>
      <c r="R67" s="6"/>
      <c r="S67" s="6"/>
      <c r="T67" s="5"/>
      <c r="U67" s="36"/>
    </row>
    <row r="68" spans="1:21" ht="16" x14ac:dyDescent="0.2">
      <c r="A68" s="6"/>
      <c r="B68" s="5"/>
      <c r="C68" s="5"/>
      <c r="D68" s="5"/>
      <c r="E68" s="5"/>
      <c r="F68" s="5"/>
      <c r="G68" s="5"/>
      <c r="H68" s="5"/>
      <c r="I68" s="5"/>
      <c r="J68" s="6"/>
      <c r="K68" s="6"/>
      <c r="L68" s="6"/>
      <c r="M68" s="6"/>
      <c r="N68" s="6"/>
      <c r="O68" s="6"/>
      <c r="P68" s="5"/>
      <c r="Q68" s="27"/>
      <c r="R68" s="6"/>
      <c r="S68" s="6"/>
      <c r="T68" s="5"/>
      <c r="U68" s="36"/>
    </row>
    <row r="69" spans="1:21" ht="16" x14ac:dyDescent="0.2">
      <c r="A69" s="6"/>
      <c r="B69" s="5"/>
      <c r="C69" s="5"/>
      <c r="D69" s="5"/>
      <c r="E69" s="5"/>
      <c r="F69" s="5"/>
      <c r="G69" s="5"/>
      <c r="H69" s="5"/>
      <c r="I69" s="5"/>
      <c r="J69" s="6"/>
      <c r="K69" s="6"/>
      <c r="L69" s="6"/>
      <c r="M69" s="6"/>
      <c r="N69" s="6"/>
      <c r="O69" s="6"/>
      <c r="P69" s="5"/>
      <c r="Q69" s="27"/>
      <c r="R69" s="6"/>
      <c r="S69" s="6"/>
      <c r="T69" s="5"/>
      <c r="U69" s="36"/>
    </row>
    <row r="70" spans="1:21" ht="16" x14ac:dyDescent="0.2">
      <c r="A70" s="6"/>
      <c r="B70" s="28"/>
      <c r="C70" s="28"/>
      <c r="D70" s="28"/>
      <c r="E70" s="28"/>
      <c r="F70" s="28"/>
      <c r="G70" s="28"/>
      <c r="H70" s="28"/>
      <c r="I70" s="28"/>
      <c r="J70" s="6"/>
      <c r="K70" s="6"/>
      <c r="L70" s="6"/>
      <c r="M70" s="6"/>
      <c r="N70" s="6"/>
      <c r="O70" s="6"/>
      <c r="P70" s="28"/>
      <c r="Q70" s="32"/>
      <c r="R70" s="6"/>
      <c r="S70" s="37"/>
      <c r="T70" s="28"/>
      <c r="U70" s="32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 enableFormatConditionsCalculation="0"/>
  <dimension ref="A1:AV70"/>
  <sheetViews>
    <sheetView workbookViewId="0">
      <selection activeCell="C45" sqref="C45"/>
    </sheetView>
  </sheetViews>
  <sheetFormatPr baseColWidth="10" defaultColWidth="8.83203125" defaultRowHeight="15" x14ac:dyDescent="0.2"/>
  <cols>
    <col min="1" max="1" width="15.5" style="2" customWidth="1"/>
    <col min="2" max="2" width="12" style="2" customWidth="1"/>
    <col min="3" max="3" width="13.83203125" style="2" customWidth="1"/>
    <col min="4" max="11" width="8.83203125" style="2"/>
    <col min="12" max="12" width="5.83203125" style="63" customWidth="1"/>
    <col min="13" max="13" width="5.83203125" style="55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5" x14ac:dyDescent="0.3">
      <c r="A2" s="7" t="s">
        <v>65</v>
      </c>
      <c r="Q2" s="39"/>
      <c r="R2" s="7"/>
      <c r="AH2" s="39"/>
      <c r="AI2" s="7"/>
    </row>
    <row r="3" spans="1:35" ht="16" x14ac:dyDescent="0.2">
      <c r="A3" s="7">
        <v>2015</v>
      </c>
      <c r="B3" s="5" t="s">
        <v>1</v>
      </c>
      <c r="C3" s="5" t="s">
        <v>34</v>
      </c>
      <c r="D3" s="5" t="s">
        <v>2</v>
      </c>
      <c r="E3" s="5" t="s">
        <v>3</v>
      </c>
      <c r="F3" s="5" t="s">
        <v>18</v>
      </c>
      <c r="G3" s="5" t="s">
        <v>66</v>
      </c>
      <c r="H3" s="5" t="s">
        <v>5</v>
      </c>
      <c r="I3" s="5" t="s">
        <v>4</v>
      </c>
      <c r="J3" s="5" t="s">
        <v>6</v>
      </c>
      <c r="K3" s="5" t="s">
        <v>7</v>
      </c>
      <c r="L3" s="64"/>
      <c r="M3" s="16"/>
      <c r="N3" s="5"/>
      <c r="O3" s="6" t="s">
        <v>10</v>
      </c>
      <c r="Q3" s="39"/>
      <c r="R3" s="39"/>
      <c r="AH3" s="39"/>
      <c r="AI3" s="39"/>
    </row>
    <row r="4" spans="1:35" ht="15.5" x14ac:dyDescent="0.3">
      <c r="A4" s="7" t="s">
        <v>70</v>
      </c>
      <c r="B4" s="82">
        <v>998</v>
      </c>
      <c r="Q4" s="39"/>
      <c r="R4" s="39"/>
      <c r="AH4" s="39"/>
      <c r="AI4" s="39"/>
    </row>
    <row r="5" spans="1:35" ht="15.5" x14ac:dyDescent="0.3">
      <c r="A5" s="39"/>
      <c r="O5" s="2">
        <v>0</v>
      </c>
      <c r="Q5" s="39"/>
      <c r="R5" s="39"/>
      <c r="AH5" s="39"/>
      <c r="AI5" s="39"/>
    </row>
    <row r="6" spans="1:35" ht="16" x14ac:dyDescent="0.2">
      <c r="A6" s="7" t="s">
        <v>11</v>
      </c>
      <c r="B6" s="50">
        <v>20046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/>
      <c r="J6" s="50"/>
      <c r="K6" s="50"/>
      <c r="L6" s="62"/>
      <c r="M6" s="56"/>
      <c r="N6" s="50"/>
      <c r="O6" s="50">
        <v>0</v>
      </c>
      <c r="Q6" s="39"/>
      <c r="R6" s="39"/>
      <c r="AH6" s="39"/>
      <c r="AI6" s="39"/>
    </row>
    <row r="7" spans="1:35" ht="16" x14ac:dyDescent="0.2">
      <c r="A7" s="7" t="s">
        <v>12</v>
      </c>
      <c r="B7" s="50">
        <v>0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/>
      <c r="J7" s="50"/>
      <c r="K7" s="50"/>
      <c r="L7" s="62"/>
      <c r="M7" s="56"/>
      <c r="N7" s="50"/>
      <c r="O7" s="50">
        <v>0</v>
      </c>
      <c r="P7" s="50"/>
      <c r="Q7" s="39"/>
      <c r="R7" s="39"/>
      <c r="AH7" s="39"/>
      <c r="AI7" s="39"/>
    </row>
    <row r="8" spans="1:35" ht="15.5" x14ac:dyDescent="0.3">
      <c r="A8" s="7" t="s">
        <v>13</v>
      </c>
      <c r="B8" s="50">
        <v>35634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/>
      <c r="J8" s="50"/>
      <c r="K8" s="50"/>
      <c r="L8" s="62"/>
      <c r="M8" s="56"/>
      <c r="N8" s="50"/>
      <c r="O8" s="50">
        <v>0</v>
      </c>
      <c r="P8" s="50"/>
      <c r="Q8" s="39"/>
      <c r="R8" s="39"/>
      <c r="AH8" s="39"/>
      <c r="AI8" s="39"/>
    </row>
    <row r="9" spans="1:35" ht="15.5" x14ac:dyDescent="0.3">
      <c r="A9" s="7" t="s">
        <v>14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/>
      <c r="J9" s="50"/>
      <c r="K9" s="50"/>
      <c r="L9" s="62"/>
      <c r="M9" s="56"/>
      <c r="N9" s="50"/>
      <c r="O9" s="50">
        <v>0</v>
      </c>
      <c r="P9" s="50"/>
      <c r="Q9" s="39"/>
      <c r="R9" s="39"/>
      <c r="S9" s="7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39"/>
      <c r="AI9" s="39"/>
    </row>
    <row r="10" spans="1:35" ht="16" x14ac:dyDescent="0.2">
      <c r="A10" s="7" t="s">
        <v>15</v>
      </c>
      <c r="B10" s="53">
        <f>SUM(B4:B9)</f>
        <v>56678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/>
      <c r="J10" s="50"/>
      <c r="K10" s="50"/>
      <c r="L10" s="62"/>
      <c r="M10" s="56"/>
      <c r="N10" s="50"/>
      <c r="O10" s="50">
        <v>0</v>
      </c>
      <c r="P10" s="50"/>
      <c r="Q10" s="39"/>
      <c r="R10" s="39"/>
      <c r="S10" s="7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39"/>
      <c r="AI10" s="39"/>
    </row>
    <row r="11" spans="1:35" ht="15.5" x14ac:dyDescent="0.3">
      <c r="B11" s="8"/>
      <c r="C11" s="8"/>
      <c r="D11" s="8"/>
      <c r="E11" s="8"/>
      <c r="F11" s="8"/>
      <c r="G11" s="8"/>
      <c r="H11" s="8"/>
      <c r="I11" s="8"/>
      <c r="J11" s="8"/>
      <c r="K11" s="8"/>
      <c r="N11" s="8"/>
      <c r="O11" s="8"/>
      <c r="P11" s="3"/>
      <c r="Q11" s="3"/>
      <c r="R11" s="3"/>
      <c r="S11" s="3"/>
      <c r="T11" s="3"/>
      <c r="U11" s="3"/>
    </row>
    <row r="12" spans="1:35" ht="15.5" x14ac:dyDescent="0.3">
      <c r="B12" s="8"/>
      <c r="C12" s="8"/>
      <c r="D12" s="8"/>
      <c r="E12" s="8"/>
      <c r="F12" s="8"/>
      <c r="G12" s="8"/>
      <c r="H12" s="8"/>
      <c r="I12" s="8"/>
      <c r="J12" s="8"/>
      <c r="K12" s="8"/>
      <c r="N12" s="8"/>
      <c r="O12" s="8"/>
      <c r="P12" s="3"/>
      <c r="Q12" s="3"/>
      <c r="R12" s="3"/>
      <c r="S12" s="3"/>
      <c r="T12" s="3"/>
      <c r="U12" s="3"/>
    </row>
    <row r="13" spans="1:35" ht="19" x14ac:dyDescent="0.25">
      <c r="A13" s="1" t="s">
        <v>16</v>
      </c>
      <c r="B13" s="34"/>
      <c r="C13" s="34"/>
      <c r="D13" s="34"/>
      <c r="E13" s="34"/>
      <c r="F13" s="34"/>
      <c r="G13" s="34"/>
      <c r="H13" s="34"/>
      <c r="I13" s="8"/>
      <c r="J13" s="8"/>
      <c r="K13" s="8"/>
      <c r="N13" s="8"/>
      <c r="O13" s="34"/>
      <c r="P13" s="3"/>
      <c r="Q13" s="3"/>
      <c r="R13" s="3"/>
      <c r="S13" s="3"/>
      <c r="T13" s="3"/>
      <c r="U13" s="3"/>
    </row>
    <row r="14" spans="1:35" ht="15.5" x14ac:dyDescent="0.3">
      <c r="A14" s="23" t="s">
        <v>65</v>
      </c>
      <c r="B14" s="8"/>
      <c r="C14" s="8"/>
      <c r="D14" s="8"/>
      <c r="E14" s="8"/>
      <c r="F14" s="8"/>
      <c r="G14" s="8"/>
      <c r="H14" s="8"/>
      <c r="I14" s="8"/>
      <c r="J14" s="8"/>
      <c r="K14" s="8"/>
      <c r="N14" s="8"/>
      <c r="O14" s="8"/>
      <c r="P14" s="3"/>
      <c r="Q14" s="3"/>
      <c r="R14" s="3"/>
      <c r="S14" s="3"/>
      <c r="T14" s="3"/>
      <c r="U14" s="3"/>
    </row>
    <row r="15" spans="1:35" ht="16" x14ac:dyDescent="0.2">
      <c r="B15" s="5" t="s">
        <v>17</v>
      </c>
      <c r="C15" s="5" t="s">
        <v>34</v>
      </c>
      <c r="D15" s="5" t="s">
        <v>2</v>
      </c>
      <c r="E15" s="5" t="s">
        <v>3</v>
      </c>
      <c r="F15" s="5" t="s">
        <v>18</v>
      </c>
      <c r="G15" s="5" t="s">
        <v>66</v>
      </c>
      <c r="H15" s="5" t="s">
        <v>5</v>
      </c>
      <c r="I15" s="5" t="s">
        <v>4</v>
      </c>
      <c r="J15" s="5" t="s">
        <v>6</v>
      </c>
      <c r="K15" s="5" t="s">
        <v>7</v>
      </c>
      <c r="L15" s="64" t="s">
        <v>68</v>
      </c>
      <c r="M15" s="16"/>
      <c r="N15" s="5" t="s">
        <v>9</v>
      </c>
      <c r="O15" s="8" t="s">
        <v>10</v>
      </c>
      <c r="P15" s="3"/>
      <c r="Q15" s="3"/>
      <c r="R15" s="3"/>
      <c r="S15" s="3"/>
      <c r="T15" s="3"/>
      <c r="U15" s="3"/>
    </row>
    <row r="16" spans="1:35" ht="15.5" x14ac:dyDescent="0.3">
      <c r="B16" s="8"/>
      <c r="C16" s="8"/>
      <c r="D16" s="8"/>
      <c r="E16" s="8"/>
      <c r="F16" s="8"/>
      <c r="G16" s="8"/>
      <c r="H16" s="8"/>
      <c r="I16" s="8"/>
      <c r="J16" s="8"/>
      <c r="K16" s="8"/>
      <c r="N16" s="8"/>
      <c r="O16" s="8"/>
      <c r="P16" s="3"/>
      <c r="Q16" s="3"/>
      <c r="R16" s="3"/>
      <c r="S16" s="3"/>
      <c r="T16" s="3"/>
      <c r="U16" s="3"/>
    </row>
    <row r="17" spans="1:35" ht="16" x14ac:dyDescent="0.2">
      <c r="A17" s="7" t="s">
        <v>19</v>
      </c>
      <c r="B17" s="50">
        <v>200624</v>
      </c>
      <c r="C17" s="50">
        <v>424</v>
      </c>
      <c r="D17" s="50">
        <v>0</v>
      </c>
      <c r="E17" s="50">
        <v>0</v>
      </c>
      <c r="F17" s="50">
        <v>0</v>
      </c>
      <c r="G17" s="61">
        <f>111620-(K17/2)-(L17/2)</f>
        <v>25695</v>
      </c>
      <c r="H17" s="50">
        <v>0</v>
      </c>
      <c r="I17" s="50"/>
      <c r="J17" s="53">
        <v>33909</v>
      </c>
      <c r="K17" s="53">
        <v>154700</v>
      </c>
      <c r="L17" s="68">
        <v>17150</v>
      </c>
      <c r="M17" s="56"/>
      <c r="N17" s="50"/>
      <c r="O17" s="50">
        <f>SUM(C17:N17)</f>
        <v>231878</v>
      </c>
      <c r="Q17" s="39"/>
      <c r="R17" s="39"/>
      <c r="AH17" s="39"/>
      <c r="AI17" s="39"/>
    </row>
    <row r="18" spans="1:35" ht="16" x14ac:dyDescent="0.2">
      <c r="A18" s="7" t="s">
        <v>20</v>
      </c>
      <c r="B18" s="50">
        <v>11286</v>
      </c>
      <c r="C18" s="50">
        <v>50</v>
      </c>
      <c r="D18" s="50">
        <v>0</v>
      </c>
      <c r="E18" s="50">
        <v>0</v>
      </c>
      <c r="F18" s="50">
        <v>0</v>
      </c>
      <c r="G18" s="50">
        <v>12302</v>
      </c>
      <c r="H18" s="50">
        <v>0</v>
      </c>
      <c r="I18" s="50"/>
      <c r="J18" s="50"/>
      <c r="K18" s="50"/>
      <c r="L18" s="62"/>
      <c r="M18" s="56"/>
      <c r="N18" s="50"/>
      <c r="O18" s="50">
        <v>12352</v>
      </c>
      <c r="P18" s="3"/>
      <c r="Q18" s="3"/>
      <c r="R18" s="3"/>
      <c r="S18" s="3"/>
      <c r="T18" s="3"/>
      <c r="U18" s="3"/>
    </row>
    <row r="19" spans="1:35" ht="16" x14ac:dyDescent="0.2">
      <c r="A19" s="7" t="s">
        <v>21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/>
      <c r="J19" s="50"/>
      <c r="K19" s="50"/>
      <c r="L19" s="62"/>
      <c r="M19" s="56"/>
      <c r="N19" s="50"/>
      <c r="O19" s="50">
        <v>0</v>
      </c>
      <c r="P19" s="3"/>
      <c r="Q19" s="3"/>
      <c r="R19" s="3"/>
      <c r="S19" s="3"/>
      <c r="T19" s="3"/>
      <c r="U19" s="3"/>
    </row>
    <row r="20" spans="1:35" ht="16" x14ac:dyDescent="0.2">
      <c r="A20" s="7" t="s">
        <v>22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/>
      <c r="J20" s="50"/>
      <c r="K20" s="50"/>
      <c r="L20" s="62"/>
      <c r="M20" s="56"/>
      <c r="N20" s="50"/>
      <c r="O20" s="50">
        <v>0</v>
      </c>
      <c r="P20" s="3"/>
      <c r="Q20" s="3"/>
      <c r="R20" s="3"/>
      <c r="S20" s="3"/>
      <c r="T20" s="3"/>
      <c r="U20" s="3"/>
    </row>
    <row r="21" spans="1:35" ht="16" x14ac:dyDescent="0.2">
      <c r="A21" s="7" t="s">
        <v>23</v>
      </c>
      <c r="B21" s="50">
        <v>0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/>
      <c r="J21" s="50"/>
      <c r="K21" s="50"/>
      <c r="L21" s="62"/>
      <c r="M21" s="56"/>
      <c r="N21" s="50"/>
      <c r="O21" s="50">
        <v>0</v>
      </c>
      <c r="P21" s="3"/>
      <c r="Q21" s="3"/>
      <c r="R21" s="3"/>
      <c r="S21" s="3" t="s">
        <v>25</v>
      </c>
      <c r="T21" s="9">
        <f>O42/1000</f>
        <v>1023.70564</v>
      </c>
      <c r="U21" s="3"/>
    </row>
    <row r="22" spans="1:35" ht="16" x14ac:dyDescent="0.2">
      <c r="A22" s="7" t="s">
        <v>24</v>
      </c>
      <c r="B22" s="50">
        <v>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/>
      <c r="J22" s="50"/>
      <c r="K22" s="50"/>
      <c r="L22" s="62"/>
      <c r="M22" s="56"/>
      <c r="N22" s="50"/>
      <c r="O22" s="50">
        <v>0</v>
      </c>
      <c r="P22" s="3"/>
      <c r="Q22" s="3"/>
      <c r="R22" s="3"/>
      <c r="S22" s="3"/>
      <c r="T22" s="3"/>
      <c r="U22" s="3"/>
    </row>
    <row r="23" spans="1:35" ht="16" x14ac:dyDescent="0.2">
      <c r="A23" s="7" t="s">
        <v>15</v>
      </c>
      <c r="B23" s="50">
        <v>211910</v>
      </c>
      <c r="C23" s="50">
        <f>SUM(C17:C22)</f>
        <v>474</v>
      </c>
      <c r="D23" s="50">
        <v>0</v>
      </c>
      <c r="E23" s="50">
        <v>0</v>
      </c>
      <c r="F23" s="50">
        <v>0</v>
      </c>
      <c r="G23" s="69">
        <f>SUM(G17:G22)</f>
        <v>37997</v>
      </c>
      <c r="H23" s="50">
        <v>0</v>
      </c>
      <c r="I23" s="50"/>
      <c r="J23" s="69">
        <f>SUM(J17:J22)</f>
        <v>33909</v>
      </c>
      <c r="K23" s="69">
        <f>SUM(K17:K22)</f>
        <v>154700</v>
      </c>
      <c r="L23" s="70">
        <f>SUM(L16:L22)</f>
        <v>17150</v>
      </c>
      <c r="M23" s="56"/>
      <c r="N23" s="50"/>
      <c r="O23" s="50">
        <f>SUM(O17:O22)</f>
        <v>244230</v>
      </c>
      <c r="P23" s="3"/>
      <c r="Q23" s="3"/>
      <c r="R23" s="3"/>
      <c r="S23" s="3"/>
      <c r="T23" s="3" t="s">
        <v>26</v>
      </c>
      <c r="U23" s="3" t="s">
        <v>27</v>
      </c>
    </row>
    <row r="24" spans="1:35" ht="16" x14ac:dyDescent="0.2">
      <c r="B24" s="8"/>
      <c r="C24" s="8"/>
      <c r="D24" s="8"/>
      <c r="E24" s="8"/>
      <c r="F24" s="8"/>
      <c r="G24" s="8"/>
      <c r="H24" s="8"/>
      <c r="I24" s="8"/>
      <c r="J24" s="8"/>
      <c r="K24" s="8"/>
      <c r="N24" s="8"/>
      <c r="O24" s="8"/>
      <c r="P24" s="3"/>
      <c r="Q24" s="3"/>
      <c r="R24" s="3"/>
      <c r="S24" s="3" t="s">
        <v>9</v>
      </c>
      <c r="T24" s="10">
        <f>N42/1000</f>
        <v>308.30964</v>
      </c>
      <c r="U24" s="11">
        <f>N43</f>
        <v>0.30117020748269008</v>
      </c>
    </row>
    <row r="25" spans="1:35" ht="16" x14ac:dyDescent="0.2">
      <c r="B25" s="8"/>
      <c r="C25" s="8"/>
      <c r="D25" s="8"/>
      <c r="E25" s="8"/>
      <c r="F25" s="8"/>
      <c r="G25" s="8"/>
      <c r="H25" s="8"/>
      <c r="I25" s="8"/>
      <c r="J25" s="8"/>
      <c r="K25" s="8"/>
      <c r="N25" s="8"/>
      <c r="O25" s="8"/>
      <c r="P25" s="3"/>
      <c r="Q25" s="3"/>
      <c r="R25" s="3"/>
      <c r="S25" s="3" t="s">
        <v>66</v>
      </c>
      <c r="T25" s="10">
        <f>G42/1000</f>
        <v>99.876000000000005</v>
      </c>
      <c r="U25" s="12">
        <f>G43</f>
        <v>9.7563201859472024E-2</v>
      </c>
    </row>
    <row r="26" spans="1:35" ht="16" x14ac:dyDescent="0.2">
      <c r="B26" s="8"/>
      <c r="C26" s="8"/>
      <c r="D26" s="8"/>
      <c r="E26" s="8"/>
      <c r="F26" s="8"/>
      <c r="G26" s="8"/>
      <c r="H26" s="8"/>
      <c r="I26" s="8"/>
      <c r="J26" s="8"/>
      <c r="K26" s="8"/>
      <c r="N26" s="8"/>
      <c r="O26" s="8"/>
      <c r="P26" s="3"/>
      <c r="Q26" s="3"/>
      <c r="R26" s="3"/>
      <c r="S26" s="3" t="s">
        <v>6</v>
      </c>
      <c r="T26" s="10">
        <f>J42/1000</f>
        <v>33.908999999999999</v>
      </c>
      <c r="U26" s="11">
        <f>J43</f>
        <v>3.3123779605238865E-2</v>
      </c>
    </row>
    <row r="27" spans="1:35" ht="19" x14ac:dyDescent="0.25">
      <c r="A27" s="1" t="s">
        <v>28</v>
      </c>
      <c r="B27" s="34"/>
      <c r="C27" s="34"/>
      <c r="D27" s="34"/>
      <c r="E27" s="34"/>
      <c r="F27" s="34"/>
      <c r="G27" s="34"/>
      <c r="H27" s="8"/>
      <c r="I27" s="8"/>
      <c r="J27" s="8"/>
      <c r="K27" s="8"/>
      <c r="N27" s="8"/>
      <c r="O27" s="8"/>
      <c r="P27" s="3"/>
      <c r="Q27" s="3"/>
      <c r="R27" s="3"/>
      <c r="S27" s="3" t="s">
        <v>30</v>
      </c>
      <c r="T27" s="10">
        <f>F42/1000</f>
        <v>33.228000000000002</v>
      </c>
      <c r="U27" s="11">
        <f>F43</f>
        <v>3.2458549315015982E-2</v>
      </c>
    </row>
    <row r="28" spans="1:35" ht="16" x14ac:dyDescent="0.2">
      <c r="A28" s="23" t="s">
        <v>65</v>
      </c>
      <c r="B28" s="8"/>
      <c r="C28" s="8"/>
      <c r="D28" s="8"/>
      <c r="E28" s="8"/>
      <c r="F28" s="8"/>
      <c r="G28" s="8"/>
      <c r="H28" s="8"/>
      <c r="I28" s="8"/>
      <c r="J28" s="8"/>
      <c r="K28" s="8"/>
      <c r="N28" s="8"/>
      <c r="O28" s="8"/>
      <c r="P28" s="3"/>
      <c r="Q28" s="3"/>
      <c r="R28" s="3"/>
      <c r="S28" s="3" t="s">
        <v>3</v>
      </c>
      <c r="T28" s="9">
        <f>E42/1000</f>
        <v>3.1619999999999999</v>
      </c>
      <c r="U28" s="11">
        <f>E43</f>
        <v>3.0887785281714379E-3</v>
      </c>
    </row>
    <row r="29" spans="1:35" ht="16" x14ac:dyDescent="0.2">
      <c r="B29" s="5" t="s">
        <v>29</v>
      </c>
      <c r="C29" s="5" t="s">
        <v>34</v>
      </c>
      <c r="D29" s="5" t="s">
        <v>2</v>
      </c>
      <c r="E29" s="5" t="s">
        <v>3</v>
      </c>
      <c r="F29" s="5" t="s">
        <v>30</v>
      </c>
      <c r="G29" s="5" t="s">
        <v>66</v>
      </c>
      <c r="H29" s="5" t="s">
        <v>5</v>
      </c>
      <c r="I29" s="5" t="s">
        <v>4</v>
      </c>
      <c r="J29" s="5" t="s">
        <v>6</v>
      </c>
      <c r="K29" s="5" t="s">
        <v>7</v>
      </c>
      <c r="L29" s="64" t="s">
        <v>8</v>
      </c>
      <c r="M29" s="16" t="s">
        <v>8</v>
      </c>
      <c r="N29" s="5" t="s">
        <v>9</v>
      </c>
      <c r="O29" s="5" t="s">
        <v>31</v>
      </c>
      <c r="P29" s="3"/>
      <c r="Q29" s="3"/>
      <c r="R29" s="3"/>
      <c r="S29" s="2" t="s">
        <v>2</v>
      </c>
      <c r="T29" s="2">
        <f>D42/1000</f>
        <v>0</v>
      </c>
      <c r="U29" s="38">
        <f>D43</f>
        <v>0</v>
      </c>
    </row>
    <row r="30" spans="1:35" ht="16" x14ac:dyDescent="0.2">
      <c r="B30" s="8"/>
      <c r="C30" s="8"/>
      <c r="D30" s="8"/>
      <c r="E30" s="8"/>
      <c r="F30" s="8"/>
      <c r="G30" s="8"/>
      <c r="H30" s="8"/>
      <c r="I30" s="8"/>
      <c r="J30" s="8"/>
      <c r="K30" s="8"/>
      <c r="N30" s="8"/>
      <c r="O30" s="8"/>
      <c r="P30" s="3"/>
      <c r="Q30" s="3"/>
      <c r="R30" s="3"/>
      <c r="S30" s="2" t="s">
        <v>7</v>
      </c>
      <c r="T30" s="2">
        <f>K42/1000</f>
        <v>154.69999999999999</v>
      </c>
      <c r="U30" s="38">
        <f>K43</f>
        <v>0.15111765917397896</v>
      </c>
    </row>
    <row r="31" spans="1:35" ht="16" x14ac:dyDescent="0.2">
      <c r="A31" s="7" t="s">
        <v>32</v>
      </c>
      <c r="B31" s="50">
        <v>0</v>
      </c>
      <c r="C31" s="50">
        <v>14245</v>
      </c>
      <c r="D31" s="50">
        <v>0</v>
      </c>
      <c r="E31" s="50">
        <v>0</v>
      </c>
      <c r="F31" s="50">
        <v>1451</v>
      </c>
      <c r="G31" s="50">
        <v>0</v>
      </c>
      <c r="H31" s="50">
        <v>0</v>
      </c>
      <c r="I31" s="50"/>
      <c r="J31" s="50"/>
      <c r="K31" s="50"/>
      <c r="L31" s="62"/>
      <c r="M31" s="56"/>
      <c r="N31" s="50">
        <v>19980</v>
      </c>
      <c r="O31" s="50">
        <v>35676</v>
      </c>
      <c r="P31" s="13">
        <f>O31/O$39</f>
        <v>3.6610557706575758E-2</v>
      </c>
      <c r="Q31" s="14" t="s">
        <v>33</v>
      </c>
      <c r="R31" s="3"/>
      <c r="S31" s="3" t="s">
        <v>71</v>
      </c>
      <c r="T31" s="2">
        <f>L42/1000</f>
        <v>17.149999999999999</v>
      </c>
      <c r="U31" s="11">
        <f>L43</f>
        <v>1.6752862668608526E-2</v>
      </c>
    </row>
    <row r="32" spans="1:35" ht="16" x14ac:dyDescent="0.2">
      <c r="A32" s="7" t="s">
        <v>35</v>
      </c>
      <c r="B32" s="50">
        <v>39327</v>
      </c>
      <c r="C32" s="50">
        <v>4911</v>
      </c>
      <c r="D32" s="50">
        <v>0</v>
      </c>
      <c r="E32" s="50">
        <v>3162</v>
      </c>
      <c r="F32" s="50">
        <v>0</v>
      </c>
      <c r="G32" s="50">
        <v>2367</v>
      </c>
      <c r="H32" s="50">
        <v>0</v>
      </c>
      <c r="I32" s="50"/>
      <c r="J32" s="50"/>
      <c r="K32" s="50"/>
      <c r="L32" s="62"/>
      <c r="M32" s="56"/>
      <c r="N32" s="50">
        <v>105957</v>
      </c>
      <c r="O32" s="50">
        <v>155724</v>
      </c>
      <c r="P32" s="13">
        <f>O32/O$39</f>
        <v>0.1598032988086894</v>
      </c>
      <c r="Q32" s="14" t="s">
        <v>36</v>
      </c>
      <c r="R32" s="3"/>
      <c r="S32" s="3" t="s">
        <v>5</v>
      </c>
      <c r="T32" s="10">
        <f>H42/1000</f>
        <v>0</v>
      </c>
      <c r="U32" s="11">
        <f>H43</f>
        <v>0</v>
      </c>
    </row>
    <row r="33" spans="1:48" ht="16" x14ac:dyDescent="0.2">
      <c r="A33" s="7" t="s">
        <v>37</v>
      </c>
      <c r="B33" s="50">
        <v>21813</v>
      </c>
      <c r="C33" s="50">
        <v>227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/>
      <c r="J33" s="50"/>
      <c r="K33" s="50"/>
      <c r="L33" s="62"/>
      <c r="M33" s="56"/>
      <c r="N33" s="50">
        <v>28295</v>
      </c>
      <c r="O33" s="50">
        <v>50335</v>
      </c>
      <c r="P33" s="13">
        <f>O33/O$39</f>
        <v>5.165356043728251E-2</v>
      </c>
      <c r="Q33" s="14" t="s">
        <v>38</v>
      </c>
      <c r="R33" s="3"/>
      <c r="S33" s="3" t="s">
        <v>34</v>
      </c>
      <c r="T33" s="10">
        <f>C42/1000</f>
        <v>373.37099999999998</v>
      </c>
      <c r="U33" s="12">
        <f>C43</f>
        <v>0.36472496136682414</v>
      </c>
    </row>
    <row r="34" spans="1:48" ht="16" x14ac:dyDescent="0.2">
      <c r="A34" s="7" t="s">
        <v>39</v>
      </c>
      <c r="B34" s="50">
        <v>0</v>
      </c>
      <c r="C34" s="50">
        <v>349468</v>
      </c>
      <c r="D34" s="50">
        <v>0</v>
      </c>
      <c r="E34" s="50">
        <v>0</v>
      </c>
      <c r="F34" s="50">
        <v>31777</v>
      </c>
      <c r="G34" s="50">
        <v>0</v>
      </c>
      <c r="H34" s="50">
        <v>0</v>
      </c>
      <c r="I34" s="50"/>
      <c r="J34" s="50"/>
      <c r="K34" s="50"/>
      <c r="L34" s="62"/>
      <c r="M34" s="56"/>
      <c r="N34" s="50">
        <v>3</v>
      </c>
      <c r="O34" s="50">
        <v>381248</v>
      </c>
      <c r="P34" s="13">
        <f>O34/O$39</f>
        <v>0.3912350573078987</v>
      </c>
      <c r="Q34" s="14" t="s">
        <v>40</v>
      </c>
      <c r="R34" s="3"/>
      <c r="S34" s="3"/>
      <c r="T34" s="10">
        <f>SUM(T24:T33)</f>
        <v>1023.7056399999999</v>
      </c>
      <c r="U34" s="11">
        <f>SUM(U24:U33)</f>
        <v>1</v>
      </c>
    </row>
    <row r="35" spans="1:48" ht="16" x14ac:dyDescent="0.2">
      <c r="A35" s="7" t="s">
        <v>41</v>
      </c>
      <c r="B35" s="50">
        <v>25301</v>
      </c>
      <c r="C35" s="50">
        <v>2869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/>
      <c r="J35" s="50"/>
      <c r="K35" s="50"/>
      <c r="L35" s="62"/>
      <c r="M35" s="56"/>
      <c r="N35" s="50">
        <v>56721</v>
      </c>
      <c r="O35" s="50">
        <v>84891</v>
      </c>
      <c r="P35" s="13">
        <f>O35/O$39</f>
        <v>8.7114778962577716E-2</v>
      </c>
      <c r="Q35" s="14" t="s">
        <v>42</v>
      </c>
      <c r="R35" s="14"/>
    </row>
    <row r="36" spans="1:48" ht="16" x14ac:dyDescent="0.2">
      <c r="A36" s="7" t="s">
        <v>43</v>
      </c>
      <c r="B36" s="50">
        <v>47580</v>
      </c>
      <c r="C36" s="50">
        <v>823</v>
      </c>
      <c r="D36" s="50">
        <v>0</v>
      </c>
      <c r="E36" s="50">
        <v>0</v>
      </c>
      <c r="F36" s="50">
        <v>0</v>
      </c>
      <c r="G36" s="50">
        <v>59512</v>
      </c>
      <c r="H36" s="50">
        <v>0</v>
      </c>
      <c r="I36" s="50"/>
      <c r="J36" s="50"/>
      <c r="K36" s="50"/>
      <c r="L36" s="62"/>
      <c r="M36" s="56"/>
      <c r="N36" s="50">
        <v>68854</v>
      </c>
      <c r="O36" s="50">
        <v>176769</v>
      </c>
      <c r="P36" s="14"/>
      <c r="Q36" s="14"/>
      <c r="R36" s="3"/>
      <c r="S36" s="6"/>
      <c r="T36" s="6"/>
      <c r="U36" s="6"/>
    </row>
    <row r="37" spans="1:48" ht="16" x14ac:dyDescent="0.2">
      <c r="A37" s="7" t="s">
        <v>44</v>
      </c>
      <c r="B37" s="50">
        <v>65253</v>
      </c>
      <c r="C37" s="50">
        <v>354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/>
      <c r="J37" s="50"/>
      <c r="K37" s="50"/>
      <c r="L37" s="62"/>
      <c r="M37" s="56"/>
      <c r="N37" s="50">
        <v>11214</v>
      </c>
      <c r="O37" s="50">
        <v>76821</v>
      </c>
      <c r="P37" s="14"/>
      <c r="Q37" s="14"/>
      <c r="R37" s="3"/>
      <c r="S37" s="6"/>
      <c r="T37" s="6" t="s">
        <v>26</v>
      </c>
      <c r="U37" s="6" t="s">
        <v>27</v>
      </c>
    </row>
    <row r="38" spans="1:48" ht="16" x14ac:dyDescent="0.2">
      <c r="A38" s="7" t="s">
        <v>45</v>
      </c>
      <c r="B38" s="50">
        <v>0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/>
      <c r="J38" s="50"/>
      <c r="K38" s="50"/>
      <c r="L38" s="62"/>
      <c r="M38" s="56"/>
      <c r="N38" s="50">
        <v>13009</v>
      </c>
      <c r="O38" s="50">
        <v>13009</v>
      </c>
      <c r="P38" s="14">
        <f>SUM(P31:P35)</f>
        <v>0.72641725322302408</v>
      </c>
      <c r="Q38" s="14"/>
      <c r="R38" s="3"/>
      <c r="S38" s="6" t="s">
        <v>46</v>
      </c>
      <c r="T38" s="15">
        <f>O45/1000</f>
        <v>36.958640000000003</v>
      </c>
      <c r="U38" s="6"/>
    </row>
    <row r="39" spans="1:48" ht="16" x14ac:dyDescent="0.2">
      <c r="A39" s="7" t="s">
        <v>15</v>
      </c>
      <c r="B39" s="50">
        <v>199274</v>
      </c>
      <c r="C39" s="50">
        <v>372897</v>
      </c>
      <c r="D39" s="50">
        <v>0</v>
      </c>
      <c r="E39" s="50">
        <v>3162</v>
      </c>
      <c r="F39" s="50">
        <v>33228</v>
      </c>
      <c r="G39" s="50">
        <v>61879</v>
      </c>
      <c r="H39" s="50">
        <v>0</v>
      </c>
      <c r="I39" s="50"/>
      <c r="J39" s="50"/>
      <c r="K39" s="50"/>
      <c r="L39" s="62"/>
      <c r="M39" s="56"/>
      <c r="N39" s="50">
        <v>304033</v>
      </c>
      <c r="O39" s="50">
        <v>974473</v>
      </c>
      <c r="P39" s="3"/>
      <c r="Q39" s="3"/>
      <c r="R39" s="3"/>
      <c r="S39" s="6" t="s">
        <v>47</v>
      </c>
      <c r="T39" s="16">
        <f>O41/1000</f>
        <v>266.59899999999999</v>
      </c>
      <c r="U39" s="11">
        <f>P41</f>
        <v>0.27358274677697586</v>
      </c>
    </row>
    <row r="40" spans="1:48" x14ac:dyDescent="0.2">
      <c r="S40" s="6" t="s">
        <v>48</v>
      </c>
      <c r="T40" s="16">
        <f>O35/1000</f>
        <v>84.891000000000005</v>
      </c>
      <c r="U40" s="12">
        <f>P35</f>
        <v>8.7114778962577716E-2</v>
      </c>
    </row>
    <row r="41" spans="1:48" ht="16" x14ac:dyDescent="0.2">
      <c r="A41" s="17" t="s">
        <v>49</v>
      </c>
      <c r="B41" s="18">
        <f>B38+B37+B36</f>
        <v>112833</v>
      </c>
      <c r="C41" s="18">
        <f t="shared" ref="C41:O41" si="0">C38+C37+C36</f>
        <v>1177</v>
      </c>
      <c r="D41" s="18">
        <f t="shared" si="0"/>
        <v>0</v>
      </c>
      <c r="E41" s="18">
        <f t="shared" si="0"/>
        <v>0</v>
      </c>
      <c r="F41" s="18">
        <f t="shared" si="0"/>
        <v>0</v>
      </c>
      <c r="G41" s="18">
        <f t="shared" si="0"/>
        <v>59512</v>
      </c>
      <c r="H41" s="18">
        <f t="shared" si="0"/>
        <v>0</v>
      </c>
      <c r="I41" s="18">
        <f t="shared" si="0"/>
        <v>0</v>
      </c>
      <c r="J41" s="18">
        <f t="shared" si="0"/>
        <v>0</v>
      </c>
      <c r="K41" s="18">
        <f t="shared" si="0"/>
        <v>0</v>
      </c>
      <c r="L41" s="65">
        <f t="shared" si="0"/>
        <v>0</v>
      </c>
      <c r="M41" s="57">
        <f t="shared" si="0"/>
        <v>0</v>
      </c>
      <c r="N41" s="18">
        <f t="shared" si="0"/>
        <v>93077</v>
      </c>
      <c r="O41" s="18">
        <f t="shared" si="0"/>
        <v>266599</v>
      </c>
      <c r="P41" s="13">
        <f>O41/O$39</f>
        <v>0.27358274677697586</v>
      </c>
      <c r="Q41" s="13" t="s">
        <v>50</v>
      </c>
      <c r="R41" s="6"/>
      <c r="S41" s="6" t="s">
        <v>51</v>
      </c>
      <c r="T41" s="16">
        <f>O33/1000</f>
        <v>50.335000000000001</v>
      </c>
      <c r="U41" s="11">
        <f>P33</f>
        <v>5.165356043728251E-2</v>
      </c>
    </row>
    <row r="42" spans="1:48" ht="16" x14ac:dyDescent="0.2">
      <c r="A42" s="19" t="s">
        <v>52</v>
      </c>
      <c r="B42" s="18"/>
      <c r="C42" s="20">
        <f>C39+C23+C10</f>
        <v>373371</v>
      </c>
      <c r="D42" s="20">
        <f t="shared" ref="D42:M42" si="1">D39+D23+D10</f>
        <v>0</v>
      </c>
      <c r="E42" s="20">
        <f t="shared" si="1"/>
        <v>3162</v>
      </c>
      <c r="F42" s="20">
        <f t="shared" si="1"/>
        <v>33228</v>
      </c>
      <c r="G42" s="20">
        <f t="shared" si="1"/>
        <v>99876</v>
      </c>
      <c r="H42" s="20">
        <f t="shared" si="1"/>
        <v>0</v>
      </c>
      <c r="I42" s="20">
        <f t="shared" si="1"/>
        <v>0</v>
      </c>
      <c r="J42" s="20">
        <f t="shared" si="1"/>
        <v>33909</v>
      </c>
      <c r="K42" s="20">
        <f t="shared" si="1"/>
        <v>154700</v>
      </c>
      <c r="L42" s="66">
        <f t="shared" si="1"/>
        <v>17150</v>
      </c>
      <c r="M42" s="58">
        <f t="shared" si="1"/>
        <v>0</v>
      </c>
      <c r="N42" s="20">
        <f>N39+N23-B6+N45</f>
        <v>308309.64</v>
      </c>
      <c r="O42" s="21">
        <f>SUM(C42:N42)</f>
        <v>1023705.64</v>
      </c>
      <c r="P42" s="6"/>
      <c r="Q42" s="6"/>
      <c r="R42" s="6"/>
      <c r="S42" s="6" t="s">
        <v>33</v>
      </c>
      <c r="T42" s="16">
        <f>O31/1000</f>
        <v>35.676000000000002</v>
      </c>
      <c r="U42" s="11">
        <f>P31</f>
        <v>3.6610557706575758E-2</v>
      </c>
    </row>
    <row r="43" spans="1:48" ht="16" x14ac:dyDescent="0.2">
      <c r="A43" s="19" t="s">
        <v>53</v>
      </c>
      <c r="B43" s="18"/>
      <c r="C43" s="13">
        <f t="shared" ref="C43:N43" si="2">C42/$O42</f>
        <v>0.36472496136682414</v>
      </c>
      <c r="D43" s="13">
        <f t="shared" si="2"/>
        <v>0</v>
      </c>
      <c r="E43" s="13">
        <f t="shared" si="2"/>
        <v>3.0887785281714379E-3</v>
      </c>
      <c r="F43" s="13">
        <f t="shared" si="2"/>
        <v>3.2458549315015982E-2</v>
      </c>
      <c r="G43" s="13">
        <f t="shared" si="2"/>
        <v>9.7563201859472024E-2</v>
      </c>
      <c r="H43" s="13">
        <f t="shared" si="2"/>
        <v>0</v>
      </c>
      <c r="I43" s="13">
        <f t="shared" si="2"/>
        <v>0</v>
      </c>
      <c r="J43" s="13">
        <f t="shared" si="2"/>
        <v>3.3123779605238865E-2</v>
      </c>
      <c r="K43" s="13">
        <f t="shared" si="2"/>
        <v>0.15111765917397896</v>
      </c>
      <c r="L43" s="13">
        <f t="shared" si="2"/>
        <v>1.6752862668608526E-2</v>
      </c>
      <c r="M43" s="59">
        <f t="shared" si="2"/>
        <v>0</v>
      </c>
      <c r="N43" s="13">
        <f t="shared" si="2"/>
        <v>0.30117020748269008</v>
      </c>
      <c r="O43" s="13">
        <f>SUM(C43:N43)</f>
        <v>1</v>
      </c>
      <c r="P43" s="6"/>
      <c r="Q43" s="6"/>
      <c r="R43" s="6"/>
      <c r="S43" s="6" t="s">
        <v>54</v>
      </c>
      <c r="T43" s="16">
        <f t="shared" ref="T43" si="3">O32/1000</f>
        <v>155.72399999999999</v>
      </c>
      <c r="U43" s="12">
        <f>P32</f>
        <v>0.1598032988086894</v>
      </c>
    </row>
    <row r="44" spans="1:48" ht="16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13"/>
      <c r="M44" s="16"/>
      <c r="N44" s="5"/>
      <c r="O44" s="5"/>
      <c r="P44" s="6"/>
      <c r="Q44" s="6"/>
      <c r="R44" s="6"/>
      <c r="S44" s="6" t="s">
        <v>55</v>
      </c>
      <c r="T44" s="16">
        <f>O34/1000</f>
        <v>381.24799999999999</v>
      </c>
      <c r="U44" s="12">
        <f>P34</f>
        <v>0.3912350573078987</v>
      </c>
    </row>
    <row r="45" spans="1:48" ht="16" x14ac:dyDescent="0.2">
      <c r="A45" s="5" t="s">
        <v>56</v>
      </c>
      <c r="B45" s="5">
        <f>B23-B39</f>
        <v>12636</v>
      </c>
      <c r="C45" s="5"/>
      <c r="D45" s="5"/>
      <c r="E45" s="5"/>
      <c r="F45" s="5"/>
      <c r="G45" s="5"/>
      <c r="H45" s="5"/>
      <c r="I45" s="5"/>
      <c r="J45" s="5"/>
      <c r="K45" s="5"/>
      <c r="L45" s="64"/>
      <c r="M45" s="16"/>
      <c r="N45" s="22">
        <f>N39*0.08</f>
        <v>24322.639999999999</v>
      </c>
      <c r="O45" s="21">
        <f>B45+N45</f>
        <v>36958.639999999999</v>
      </c>
      <c r="P45" s="6"/>
      <c r="Q45" s="6"/>
      <c r="R45" s="6"/>
      <c r="S45" s="6" t="s">
        <v>57</v>
      </c>
      <c r="T45" s="16">
        <f>SUM(T39:T44)</f>
        <v>974.47299999999996</v>
      </c>
      <c r="U45" s="11">
        <f>SUM(U39:U44)</f>
        <v>1</v>
      </c>
    </row>
    <row r="46" spans="1:48" ht="16" x14ac:dyDescent="0.2">
      <c r="A46" s="33" t="s">
        <v>69</v>
      </c>
      <c r="B46" s="71">
        <f>B45/B23</f>
        <v>5.9629087820301074E-2</v>
      </c>
      <c r="C46" s="5"/>
      <c r="D46" s="5"/>
      <c r="E46" s="5"/>
      <c r="F46" s="5"/>
      <c r="G46" s="5"/>
      <c r="H46" s="5"/>
      <c r="I46" s="5"/>
      <c r="J46" s="5"/>
      <c r="K46" s="5"/>
      <c r="L46" s="64"/>
      <c r="M46" s="16"/>
      <c r="N46"/>
      <c r="O46" s="5"/>
      <c r="P46" s="6"/>
      <c r="Q46" s="6"/>
      <c r="R46" s="6"/>
    </row>
    <row r="47" spans="1:48" x14ac:dyDescent="0.2">
      <c r="A47" s="23"/>
      <c r="B47" s="23"/>
      <c r="C47" s="24"/>
      <c r="D47" s="24"/>
      <c r="E47" s="24"/>
      <c r="F47" s="24"/>
      <c r="G47" s="24"/>
      <c r="H47" s="24"/>
      <c r="I47" s="24"/>
      <c r="J47" s="24"/>
      <c r="K47" s="24"/>
      <c r="L47" s="67"/>
      <c r="M47" s="60"/>
      <c r="N47" s="24"/>
      <c r="O47" s="24"/>
      <c r="P47" s="24"/>
      <c r="Q47" s="24"/>
      <c r="R47" s="23"/>
      <c r="S47" s="23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3"/>
      <c r="AI47" s="23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</row>
    <row r="48" spans="1:48" x14ac:dyDescent="0.2">
      <c r="A48" s="24"/>
      <c r="B48" s="23"/>
      <c r="C48" s="24"/>
      <c r="D48" s="24"/>
      <c r="E48" s="24"/>
      <c r="F48" s="24"/>
      <c r="G48" s="24"/>
      <c r="H48" s="24"/>
      <c r="I48" s="24"/>
      <c r="J48" s="24"/>
      <c r="K48" s="24"/>
      <c r="L48" s="67"/>
      <c r="M48" s="60"/>
      <c r="N48" s="24"/>
      <c r="O48" s="24"/>
      <c r="P48" s="24"/>
      <c r="Q48" s="24"/>
      <c r="R48" s="24"/>
      <c r="S48" s="23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3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</row>
    <row r="49" spans="1:48" x14ac:dyDescent="0.2">
      <c r="A49" s="24"/>
      <c r="B49" s="23"/>
      <c r="C49" s="24"/>
      <c r="D49" s="24"/>
      <c r="E49" s="24"/>
      <c r="F49" s="24"/>
      <c r="G49" s="24"/>
      <c r="H49" s="24"/>
      <c r="I49" s="24"/>
      <c r="J49" s="24"/>
      <c r="K49" s="24"/>
      <c r="L49" s="67"/>
      <c r="M49" s="60"/>
      <c r="N49" s="24"/>
      <c r="O49" s="24"/>
      <c r="P49" s="24"/>
      <c r="Q49" s="24"/>
      <c r="R49" s="24"/>
      <c r="S49" s="23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3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</row>
    <row r="50" spans="1:48" x14ac:dyDescent="0.2">
      <c r="A50" s="24"/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67"/>
      <c r="M50" s="60"/>
      <c r="N50" s="24"/>
      <c r="O50" s="24"/>
      <c r="P50" s="24"/>
      <c r="Q50" s="24"/>
      <c r="R50" s="24"/>
      <c r="S50" s="23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3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</row>
    <row r="51" spans="1:48" x14ac:dyDescent="0.2">
      <c r="A51" s="24"/>
      <c r="B51" s="23"/>
      <c r="C51" s="24"/>
      <c r="D51" s="24"/>
      <c r="E51" s="24"/>
      <c r="F51" s="24"/>
      <c r="G51" s="24"/>
      <c r="H51" s="24"/>
      <c r="I51" s="24"/>
      <c r="J51" s="24"/>
      <c r="K51" s="24"/>
      <c r="L51" s="67"/>
      <c r="M51" s="60"/>
      <c r="N51" s="24"/>
      <c r="O51" s="24"/>
      <c r="P51" s="24"/>
      <c r="Q51" s="24"/>
      <c r="R51" s="24"/>
      <c r="S51" s="23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3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</row>
    <row r="52" spans="1:48" x14ac:dyDescent="0.2">
      <c r="A52" s="24"/>
      <c r="B52" s="23"/>
      <c r="C52" s="24"/>
      <c r="D52" s="24"/>
      <c r="E52" s="24"/>
      <c r="F52" s="24"/>
      <c r="G52" s="24"/>
      <c r="H52" s="24"/>
      <c r="I52" s="24"/>
      <c r="J52" s="24"/>
      <c r="K52" s="24"/>
      <c r="L52" s="67"/>
      <c r="M52" s="60"/>
      <c r="N52" s="24"/>
      <c r="O52" s="24"/>
      <c r="P52" s="24"/>
      <c r="Q52" s="24"/>
      <c r="R52" s="24"/>
      <c r="S52" s="23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3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</row>
    <row r="53" spans="1:48" x14ac:dyDescent="0.2">
      <c r="A53" s="24"/>
      <c r="B53" s="23"/>
      <c r="C53" s="24"/>
      <c r="D53" s="24"/>
      <c r="E53" s="24"/>
      <c r="F53" s="24"/>
      <c r="G53" s="24"/>
      <c r="H53" s="24"/>
      <c r="I53" s="24"/>
      <c r="J53" s="24"/>
      <c r="K53" s="24"/>
      <c r="L53" s="67"/>
      <c r="M53" s="60"/>
      <c r="N53" s="24"/>
      <c r="O53" s="24"/>
      <c r="P53" s="24"/>
      <c r="Q53" s="24"/>
      <c r="R53" s="24"/>
      <c r="S53" s="23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3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</row>
    <row r="54" spans="1:48" x14ac:dyDescent="0.2">
      <c r="A54" s="24"/>
      <c r="B54" s="23"/>
      <c r="C54" s="24"/>
      <c r="D54" s="24"/>
      <c r="E54" s="24"/>
      <c r="F54" s="24"/>
      <c r="G54" s="24"/>
      <c r="H54" s="24"/>
      <c r="I54" s="24"/>
      <c r="J54" s="24"/>
      <c r="K54" s="24"/>
      <c r="L54" s="67"/>
      <c r="M54" s="60"/>
      <c r="N54" s="24"/>
      <c r="O54" s="24"/>
      <c r="P54" s="24"/>
      <c r="Q54" s="24"/>
      <c r="R54" s="24"/>
      <c r="S54" s="23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3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</row>
    <row r="55" spans="1:48" x14ac:dyDescent="0.2">
      <c r="A55" s="24"/>
      <c r="B55" s="23"/>
      <c r="C55" s="24"/>
      <c r="D55" s="24"/>
      <c r="E55" s="24"/>
      <c r="F55" s="24"/>
      <c r="G55" s="24"/>
      <c r="H55" s="24"/>
      <c r="I55" s="24"/>
      <c r="J55" s="24"/>
      <c r="K55" s="24"/>
      <c r="L55" s="67"/>
      <c r="M55" s="60"/>
      <c r="N55" s="24"/>
      <c r="O55" s="24"/>
      <c r="P55" s="24"/>
      <c r="Q55" s="24"/>
      <c r="R55" s="24"/>
      <c r="S55" s="23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3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</row>
    <row r="56" spans="1:48" x14ac:dyDescent="0.2">
      <c r="A56" s="24"/>
      <c r="B56" s="23"/>
      <c r="C56" s="24"/>
      <c r="D56" s="24"/>
      <c r="E56" s="24"/>
      <c r="F56" s="24"/>
      <c r="G56" s="24"/>
      <c r="H56" s="24"/>
      <c r="I56" s="24"/>
      <c r="J56" s="24"/>
      <c r="K56" s="24"/>
      <c r="L56" s="67"/>
      <c r="M56" s="60"/>
      <c r="N56" s="24"/>
      <c r="O56" s="24"/>
      <c r="P56" s="24"/>
      <c r="Q56" s="24"/>
      <c r="R56" s="24"/>
      <c r="S56" s="23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3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</row>
    <row r="57" spans="1:48" ht="16" x14ac:dyDescent="0.2">
      <c r="A57" s="6"/>
      <c r="B57" s="6"/>
      <c r="C57" s="26"/>
      <c r="D57" s="26"/>
      <c r="E57" s="26"/>
      <c r="F57" s="26"/>
      <c r="G57" s="26"/>
      <c r="H57" s="26"/>
      <c r="I57" s="26"/>
      <c r="J57" s="26"/>
      <c r="K57" s="26"/>
      <c r="L57" s="64"/>
      <c r="M57" s="16"/>
      <c r="N57" s="27"/>
      <c r="O57" s="6"/>
      <c r="P57" s="5"/>
      <c r="Q57" s="11"/>
      <c r="R57" s="6"/>
      <c r="S57" s="6"/>
      <c r="T57" s="5"/>
      <c r="U57" s="36"/>
    </row>
    <row r="58" spans="1:48" ht="16" x14ac:dyDescent="0.2">
      <c r="A58" s="6"/>
      <c r="B58" s="6"/>
      <c r="C58" s="26"/>
      <c r="D58" s="26"/>
      <c r="E58" s="26"/>
      <c r="F58" s="26"/>
      <c r="G58" s="26"/>
      <c r="H58" s="26"/>
      <c r="I58" s="26"/>
      <c r="J58" s="26"/>
      <c r="K58" s="26"/>
      <c r="L58" s="64"/>
      <c r="M58" s="16"/>
      <c r="N58" s="27"/>
      <c r="O58" s="6"/>
      <c r="P58" s="5"/>
      <c r="Q58" s="11"/>
      <c r="R58" s="6"/>
      <c r="S58" s="6"/>
      <c r="T58" s="5"/>
      <c r="U58" s="36"/>
    </row>
    <row r="59" spans="1:48" ht="16" x14ac:dyDescent="0.2">
      <c r="A59" s="6"/>
      <c r="B59" s="6"/>
      <c r="C59" s="26"/>
      <c r="D59" s="26"/>
      <c r="E59" s="26"/>
      <c r="F59" s="26"/>
      <c r="G59" s="26"/>
      <c r="H59" s="26"/>
      <c r="I59" s="26"/>
      <c r="J59" s="26"/>
      <c r="K59" s="26"/>
      <c r="L59" s="64"/>
      <c r="M59" s="16"/>
      <c r="N59" s="27"/>
      <c r="O59" s="6"/>
      <c r="P59" s="5"/>
      <c r="Q59" s="11"/>
      <c r="R59" s="6"/>
      <c r="S59" s="6"/>
      <c r="T59" s="5"/>
      <c r="U59" s="36"/>
    </row>
    <row r="60" spans="1:48" ht="16" x14ac:dyDescent="0.2">
      <c r="A60" s="19"/>
      <c r="B60" s="6"/>
      <c r="C60" s="26"/>
      <c r="D60" s="26"/>
      <c r="E60" s="26"/>
      <c r="F60" s="26"/>
      <c r="G60" s="26"/>
      <c r="H60" s="26"/>
      <c r="I60" s="26"/>
      <c r="J60" s="26"/>
      <c r="K60" s="26"/>
      <c r="L60" s="64"/>
      <c r="M60" s="16"/>
      <c r="N60" s="27"/>
      <c r="O60" s="6"/>
      <c r="P60" s="5"/>
      <c r="Q60" s="11"/>
      <c r="R60" s="6"/>
      <c r="S60" s="6"/>
      <c r="T60" s="5"/>
      <c r="U60" s="36"/>
    </row>
    <row r="61" spans="1:48" ht="16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4"/>
      <c r="M61" s="16"/>
      <c r="N61" s="27"/>
      <c r="O61" s="6"/>
      <c r="P61" s="5"/>
      <c r="Q61" s="11"/>
      <c r="R61" s="6"/>
      <c r="S61" s="6"/>
      <c r="T61" s="28"/>
      <c r="U61" s="29"/>
    </row>
    <row r="62" spans="1:48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4"/>
      <c r="M62" s="16"/>
      <c r="N62" s="6"/>
      <c r="O62" s="6"/>
      <c r="P62" s="6"/>
      <c r="Q62" s="6"/>
      <c r="R62" s="6"/>
      <c r="S62" s="6"/>
      <c r="T62" s="6"/>
      <c r="U62" s="5"/>
    </row>
    <row r="63" spans="1:48" x14ac:dyDescent="0.2">
      <c r="A63" s="6"/>
      <c r="B63" s="30"/>
      <c r="C63" s="30"/>
      <c r="D63" s="30"/>
      <c r="E63" s="30"/>
      <c r="F63" s="30"/>
      <c r="G63" s="30"/>
      <c r="H63" s="30"/>
      <c r="I63" s="30"/>
      <c r="J63" s="6"/>
      <c r="K63" s="6"/>
      <c r="L63" s="64"/>
      <c r="M63" s="16"/>
      <c r="N63" s="6"/>
      <c r="O63" s="6"/>
      <c r="P63" s="6"/>
      <c r="Q63" s="6"/>
      <c r="R63" s="6"/>
      <c r="S63" s="6"/>
      <c r="T63" s="30"/>
      <c r="U63" s="31"/>
    </row>
    <row r="64" spans="1:48" ht="16" x14ac:dyDescent="0.2">
      <c r="A64" s="6"/>
      <c r="B64" s="5"/>
      <c r="C64" s="5"/>
      <c r="D64" s="5"/>
      <c r="E64" s="5"/>
      <c r="F64" s="5"/>
      <c r="G64" s="5"/>
      <c r="H64" s="5"/>
      <c r="I64" s="5"/>
      <c r="J64" s="6"/>
      <c r="K64" s="6"/>
      <c r="L64" s="64"/>
      <c r="M64" s="16"/>
      <c r="N64" s="6"/>
      <c r="O64" s="6"/>
      <c r="P64" s="5"/>
      <c r="Q64" s="27"/>
      <c r="R64" s="6"/>
      <c r="S64" s="6"/>
      <c r="T64" s="5"/>
      <c r="U64" s="36"/>
    </row>
    <row r="65" spans="1:21" ht="16" x14ac:dyDescent="0.2">
      <c r="A65" s="6"/>
      <c r="B65" s="5"/>
      <c r="C65" s="5"/>
      <c r="D65" s="5"/>
      <c r="E65" s="5"/>
      <c r="F65" s="5"/>
      <c r="G65" s="5"/>
      <c r="H65" s="5"/>
      <c r="I65" s="5"/>
      <c r="J65" s="6"/>
      <c r="K65" s="6"/>
      <c r="L65" s="64"/>
      <c r="M65" s="16"/>
      <c r="N65" s="6"/>
      <c r="O65" s="6"/>
      <c r="P65" s="5"/>
      <c r="Q65" s="27"/>
      <c r="R65" s="6"/>
      <c r="S65" s="6"/>
      <c r="T65" s="5"/>
      <c r="U65" s="36"/>
    </row>
    <row r="66" spans="1:21" ht="16" x14ac:dyDescent="0.2">
      <c r="A66" s="6"/>
      <c r="B66" s="5"/>
      <c r="C66" s="5"/>
      <c r="D66" s="5"/>
      <c r="E66" s="5"/>
      <c r="F66" s="5"/>
      <c r="G66" s="5"/>
      <c r="H66" s="5"/>
      <c r="I66" s="5"/>
      <c r="J66" s="6"/>
      <c r="K66" s="6"/>
      <c r="L66" s="64"/>
      <c r="M66" s="16"/>
      <c r="N66" s="6"/>
      <c r="O66" s="6"/>
      <c r="P66" s="5"/>
      <c r="Q66" s="27"/>
      <c r="R66" s="6"/>
      <c r="S66" s="6"/>
      <c r="T66" s="5"/>
      <c r="U66" s="36"/>
    </row>
    <row r="67" spans="1:21" ht="16" x14ac:dyDescent="0.2">
      <c r="A67" s="6"/>
      <c r="B67" s="5"/>
      <c r="C67" s="5"/>
      <c r="D67" s="5"/>
      <c r="E67" s="5"/>
      <c r="F67" s="5"/>
      <c r="G67" s="5"/>
      <c r="H67" s="5"/>
      <c r="I67" s="5"/>
      <c r="J67" s="6"/>
      <c r="K67" s="6"/>
      <c r="L67" s="64"/>
      <c r="M67" s="16"/>
      <c r="N67" s="6"/>
      <c r="O67" s="6"/>
      <c r="P67" s="5"/>
      <c r="Q67" s="27"/>
      <c r="R67" s="6"/>
      <c r="S67" s="6"/>
      <c r="T67" s="5"/>
      <c r="U67" s="36"/>
    </row>
    <row r="68" spans="1:21" ht="16" x14ac:dyDescent="0.2">
      <c r="A68" s="6"/>
      <c r="B68" s="5"/>
      <c r="C68" s="5"/>
      <c r="D68" s="5"/>
      <c r="E68" s="5"/>
      <c r="F68" s="5"/>
      <c r="G68" s="5"/>
      <c r="H68" s="5"/>
      <c r="I68" s="5"/>
      <c r="J68" s="6"/>
      <c r="K68" s="6"/>
      <c r="L68" s="64"/>
      <c r="M68" s="16"/>
      <c r="N68" s="6"/>
      <c r="O68" s="6"/>
      <c r="P68" s="5"/>
      <c r="Q68" s="27"/>
      <c r="R68" s="6"/>
      <c r="S68" s="6"/>
      <c r="T68" s="5"/>
      <c r="U68" s="36"/>
    </row>
    <row r="69" spans="1:21" ht="16" x14ac:dyDescent="0.2">
      <c r="A69" s="6"/>
      <c r="B69" s="5"/>
      <c r="C69" s="5"/>
      <c r="D69" s="5"/>
      <c r="E69" s="5"/>
      <c r="F69" s="5"/>
      <c r="G69" s="5"/>
      <c r="H69" s="5"/>
      <c r="I69" s="5"/>
      <c r="J69" s="6"/>
      <c r="K69" s="6"/>
      <c r="L69" s="64"/>
      <c r="M69" s="16"/>
      <c r="N69" s="6"/>
      <c r="O69" s="6"/>
      <c r="P69" s="5"/>
      <c r="Q69" s="27"/>
      <c r="R69" s="6"/>
      <c r="S69" s="6"/>
      <c r="T69" s="5"/>
      <c r="U69" s="36"/>
    </row>
    <row r="70" spans="1:21" ht="16" x14ac:dyDescent="0.2">
      <c r="A70" s="6"/>
      <c r="B70" s="28"/>
      <c r="C70" s="28"/>
      <c r="D70" s="28"/>
      <c r="E70" s="28"/>
      <c r="F70" s="28"/>
      <c r="G70" s="28"/>
      <c r="H70" s="28"/>
      <c r="I70" s="28"/>
      <c r="J70" s="6"/>
      <c r="K70" s="6"/>
      <c r="L70" s="64"/>
      <c r="M70" s="16"/>
      <c r="N70" s="6"/>
      <c r="O70" s="6"/>
      <c r="P70" s="28"/>
      <c r="Q70" s="32"/>
      <c r="R70" s="6"/>
      <c r="S70" s="37"/>
      <c r="T70" s="28"/>
      <c r="U70" s="32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dresurs" ma:contentTypeID="0x0101009148F5A04DDD49CBA7127AADA5FB792B00AADE34325A8B49CDA8BB4DB53328F21400B1422EAB8DF0294E85CCB7CF19F0629E" ma:contentTypeVersion="1" ma:contentTypeDescription="Ladda upp en bild." ma:contentTypeScope="" ma:versionID="89db0ba08def9c0c99553822dc9a3775">
  <xsd:schema xmlns:xsd="http://www.w3.org/2001/XMLSchema" xmlns:xs="http://www.w3.org/2001/XMLSchema" xmlns:p="http://schemas.microsoft.com/office/2006/metadata/properties" xmlns:ns1="http://schemas.microsoft.com/sharepoint/v3" xmlns:ns2="B2487248-3291-4FB7-A798-DA4F8D952CAD" xmlns:ns3="http://schemas.microsoft.com/sharepoint/v3/fields" targetNamespace="http://schemas.microsoft.com/office/2006/metadata/properties" ma:root="true" ma:fieldsID="f88401ac58d331235390f5b8f93600ac" ns1:_="" ns2:_="" ns3:_="">
    <xsd:import namespace="http://schemas.microsoft.com/sharepoint/v3"/>
    <xsd:import namespace="B2487248-3291-4FB7-A798-DA4F8D952CA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-sökväg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typ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-filtyp" ma:hidden="true" ma:internalName="HTML_x0020_File_x0020_Type" ma:readOnly="true">
      <xsd:simpleType>
        <xsd:restriction base="dms:Text"/>
      </xsd:simpleType>
    </xsd:element>
    <xsd:element name="FSObjType" ma:index="11" nillable="true" ma:displayName="Objekttyp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malagt startdatum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malagt slut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87248-3291-4FB7-A798-DA4F8D952CA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Miniatyr finn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Förhandsgranskning finn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Bredd" ma:internalName="ImageWidth" ma:readOnly="true">
      <xsd:simpleType>
        <xsd:restriction base="dms:Unknown"/>
      </xsd:simpleType>
    </xsd:element>
    <xsd:element name="ImageHeight" ma:index="22" nillable="true" ma:displayName="Höjd" ma:internalName="ImageHeight" ma:readOnly="true">
      <xsd:simpleType>
        <xsd:restriction base="dms:Unknown"/>
      </xsd:simpleType>
    </xsd:element>
    <xsd:element name="ImageCreateDate" ma:index="25" nillable="true" ma:displayName="Datum då bilden togs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Författare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 ma:index="23" ma:displayName="Kommentarer"/>
        <xsd:element name="keywords" minOccurs="0" maxOccurs="1" type="xsd:string" ma:index="14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ImageCreateDate xmlns="B2487248-3291-4FB7-A798-DA4F8D952CAD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22B5AEE8-1EB8-4F9E-93C1-FA211C31CC14}"/>
</file>

<file path=customXml/itemProps2.xml><?xml version="1.0" encoding="utf-8"?>
<ds:datastoreItem xmlns:ds="http://schemas.openxmlformats.org/officeDocument/2006/customXml" ds:itemID="{F2BE5651-25AA-49FE-AC91-C5DDE1037417}"/>
</file>

<file path=customXml/itemProps3.xml><?xml version="1.0" encoding="utf-8"?>
<ds:datastoreItem xmlns:ds="http://schemas.openxmlformats.org/officeDocument/2006/customXml" ds:itemID="{124E0180-FCE6-4F42-9062-B0D9108B83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Kronobergs län</vt:lpstr>
      <vt:lpstr>Uppvidinge</vt:lpstr>
      <vt:lpstr>Lessebo</vt:lpstr>
      <vt:lpstr>Tingsryd</vt:lpstr>
      <vt:lpstr>Alvesta</vt:lpstr>
      <vt:lpstr>Älmhult</vt:lpstr>
      <vt:lpstr>Markaryd</vt:lpstr>
      <vt:lpstr>Växjö</vt:lpstr>
      <vt:lpstr>Ljungby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keywords/>
  <dc:description/>
  <cp:lastModifiedBy>Kaj</cp:lastModifiedBy>
  <dcterms:created xsi:type="dcterms:W3CDTF">2016-02-06T10:28:02Z</dcterms:created>
  <dcterms:modified xsi:type="dcterms:W3CDTF">2017-08-25T22:01:16Z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0x0101009148F5A04DDD49CBA7127AADA5FB792B00AADE34325A8B49CDA8BB4DB53328F21400B1422EAB8DF0294E85CCB7CF19F0629E</vt:lpwstr>
  </property>
</Properties>
</file>