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odeName="ThisWorkbook" autoCompressPictures="0"/>
  <bookViews>
    <workbookView xWindow="240" yWindow="240" windowWidth="25360" windowHeight="15820" tabRatio="714"/>
  </bookViews>
  <sheets>
    <sheet name="Södermanland" sheetId="13" r:id="rId1"/>
    <sheet name="Vingåker" sheetId="2" r:id="rId2"/>
    <sheet name="Gnesta" sheetId="3" r:id="rId3"/>
    <sheet name="Nyköping" sheetId="4" r:id="rId4"/>
    <sheet name="Oxelösund" sheetId="5" r:id="rId5"/>
    <sheet name="Flen" sheetId="6" r:id="rId6"/>
    <sheet name="Katrineholm" sheetId="11" r:id="rId7"/>
    <sheet name="Eskilstuna" sheetId="8" r:id="rId8"/>
    <sheet name="Strängnäs" sheetId="9" r:id="rId9"/>
    <sheet name="Trosa" sheetId="10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8" i="13" l="1"/>
  <c r="N37" i="13"/>
  <c r="N36" i="13"/>
  <c r="N41" i="13"/>
  <c r="N31" i="13"/>
  <c r="N32" i="13"/>
  <c r="N33" i="13"/>
  <c r="N34" i="13"/>
  <c r="N35" i="13"/>
  <c r="N39" i="13"/>
  <c r="O41" i="13"/>
  <c r="T42" i="13"/>
  <c r="O35" i="13"/>
  <c r="T43" i="13"/>
  <c r="O33" i="13"/>
  <c r="T44" i="13"/>
  <c r="O31" i="13"/>
  <c r="T45" i="13"/>
  <c r="O32" i="13"/>
  <c r="T46" i="13"/>
  <c r="O34" i="13"/>
  <c r="T47" i="13"/>
  <c r="T48" i="13"/>
  <c r="S42" i="13"/>
  <c r="S43" i="13"/>
  <c r="S44" i="13"/>
  <c r="S45" i="13"/>
  <c r="S46" i="13"/>
  <c r="S47" i="13"/>
  <c r="S48" i="13"/>
  <c r="B23" i="13"/>
  <c r="B39" i="13"/>
  <c r="B45" i="13"/>
  <c r="B46" i="13"/>
  <c r="M39" i="13"/>
  <c r="M45" i="13"/>
  <c r="N45" i="13"/>
  <c r="C39" i="13"/>
  <c r="C23" i="13"/>
  <c r="C42" i="13"/>
  <c r="D39" i="13"/>
  <c r="D23" i="13"/>
  <c r="D10" i="13"/>
  <c r="D42" i="13"/>
  <c r="E39" i="13"/>
  <c r="E23" i="13"/>
  <c r="E10" i="13"/>
  <c r="E42" i="13"/>
  <c r="F39" i="13"/>
  <c r="F23" i="13"/>
  <c r="F10" i="13"/>
  <c r="F42" i="13"/>
  <c r="G39" i="13"/>
  <c r="G23" i="13"/>
  <c r="G10" i="13"/>
  <c r="G42" i="13"/>
  <c r="H39" i="13"/>
  <c r="H23" i="13"/>
  <c r="H10" i="13"/>
  <c r="H42" i="13"/>
  <c r="I39" i="13"/>
  <c r="I23" i="13"/>
  <c r="I10" i="13"/>
  <c r="I42" i="13"/>
  <c r="J39" i="13"/>
  <c r="J23" i="13"/>
  <c r="J10" i="13"/>
  <c r="J42" i="13"/>
  <c r="K39" i="13"/>
  <c r="K23" i="13"/>
  <c r="K10" i="13"/>
  <c r="K42" i="13"/>
  <c r="L39" i="13"/>
  <c r="L23" i="13"/>
  <c r="L42" i="13"/>
  <c r="M23" i="13"/>
  <c r="M42" i="13"/>
  <c r="N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S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O38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23" i="13"/>
  <c r="N17" i="13"/>
  <c r="N18" i="13"/>
  <c r="N19" i="13"/>
  <c r="N20" i="13"/>
  <c r="N23" i="13"/>
  <c r="N7" i="13"/>
  <c r="N10" i="13"/>
  <c r="M10" i="13"/>
  <c r="L10" i="13"/>
  <c r="C10" i="13"/>
  <c r="B10" i="13"/>
  <c r="N31" i="10"/>
  <c r="N32" i="5"/>
  <c r="N32" i="11"/>
  <c r="N32" i="8"/>
  <c r="N32" i="9"/>
  <c r="C32" i="10"/>
  <c r="N32" i="10"/>
  <c r="N33" i="4"/>
  <c r="N33" i="11"/>
  <c r="N33" i="8"/>
  <c r="N35" i="4"/>
  <c r="N35" i="11"/>
  <c r="N35" i="8"/>
  <c r="N36" i="4"/>
  <c r="N36" i="11"/>
  <c r="N36" i="8"/>
  <c r="N37" i="4"/>
  <c r="N37" i="11"/>
  <c r="N37" i="8"/>
  <c r="N39" i="4"/>
  <c r="N39" i="5"/>
  <c r="N39" i="11"/>
  <c r="N39" i="8"/>
  <c r="N39" i="9"/>
  <c r="N18" i="9"/>
  <c r="I23" i="11"/>
  <c r="G23" i="11"/>
  <c r="F23" i="11"/>
  <c r="D23" i="11"/>
  <c r="C23" i="11"/>
  <c r="N18" i="11"/>
  <c r="N17" i="11"/>
  <c r="G23" i="8"/>
  <c r="H23" i="8"/>
  <c r="F23" i="8"/>
  <c r="C23" i="8"/>
  <c r="B10" i="10"/>
  <c r="B10" i="11"/>
  <c r="B23" i="11"/>
  <c r="G36" i="3"/>
  <c r="G32" i="3"/>
  <c r="C32" i="3"/>
  <c r="G32" i="2"/>
  <c r="M39" i="5"/>
  <c r="L39" i="9"/>
  <c r="B10" i="8"/>
  <c r="B8" i="2"/>
  <c r="D39" i="5"/>
  <c r="B10" i="5"/>
  <c r="C39" i="5"/>
  <c r="F39" i="5"/>
  <c r="E39" i="5"/>
  <c r="G39" i="9"/>
  <c r="E39" i="9"/>
  <c r="C39" i="9"/>
  <c r="B23" i="9"/>
  <c r="I23" i="9"/>
  <c r="C23" i="9"/>
  <c r="E39" i="2"/>
  <c r="E39" i="4"/>
  <c r="E39" i="11"/>
  <c r="H39" i="4"/>
  <c r="B39" i="8"/>
  <c r="G39" i="2"/>
  <c r="G39" i="4"/>
  <c r="G39" i="11"/>
  <c r="B39" i="4"/>
  <c r="B39" i="11"/>
  <c r="C23" i="4"/>
  <c r="D23" i="9"/>
  <c r="G23" i="4"/>
  <c r="G23" i="9"/>
  <c r="N17" i="4"/>
  <c r="N23" i="4"/>
  <c r="N23" i="11"/>
  <c r="N17" i="8"/>
  <c r="N18" i="8"/>
  <c r="N23" i="8"/>
  <c r="N17" i="9"/>
  <c r="N23" i="9"/>
  <c r="B23" i="8"/>
  <c r="B45" i="9"/>
  <c r="B46" i="9"/>
  <c r="N41" i="11"/>
  <c r="O41" i="11"/>
  <c r="T39" i="11"/>
  <c r="O35" i="11"/>
  <c r="T40" i="11"/>
  <c r="O33" i="11"/>
  <c r="T41" i="11"/>
  <c r="O31" i="11"/>
  <c r="T42" i="11"/>
  <c r="O32" i="11"/>
  <c r="T43" i="11"/>
  <c r="O34" i="11"/>
  <c r="T44" i="11"/>
  <c r="T45" i="11"/>
  <c r="S39" i="11"/>
  <c r="S40" i="11"/>
  <c r="S41" i="11"/>
  <c r="S42" i="11"/>
  <c r="S43" i="11"/>
  <c r="S44" i="11"/>
  <c r="S45" i="11"/>
  <c r="B45" i="11"/>
  <c r="M45" i="11"/>
  <c r="N45" i="11"/>
  <c r="C42" i="11"/>
  <c r="D42" i="11"/>
  <c r="E42" i="11"/>
  <c r="G42" i="11"/>
  <c r="F42" i="11"/>
  <c r="H42" i="11"/>
  <c r="I42" i="11"/>
  <c r="J42" i="11"/>
  <c r="K42" i="11"/>
  <c r="L42" i="11"/>
  <c r="M42" i="11"/>
  <c r="N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S38" i="11"/>
  <c r="O38" i="11"/>
  <c r="T26" i="11"/>
  <c r="T27" i="11"/>
  <c r="T28" i="11"/>
  <c r="T29" i="11"/>
  <c r="T30" i="11"/>
  <c r="T31" i="11"/>
  <c r="T32" i="11"/>
  <c r="T33" i="11"/>
  <c r="T34" i="11"/>
  <c r="S26" i="11"/>
  <c r="S27" i="11"/>
  <c r="S28" i="11"/>
  <c r="S29" i="11"/>
  <c r="S30" i="11"/>
  <c r="S31" i="11"/>
  <c r="S32" i="11"/>
  <c r="S33" i="11"/>
  <c r="S34" i="11"/>
  <c r="S23" i="11"/>
  <c r="B45" i="8"/>
  <c r="N41" i="10"/>
  <c r="O41" i="10"/>
  <c r="T39" i="10"/>
  <c r="O35" i="10"/>
  <c r="T40" i="10"/>
  <c r="O33" i="10"/>
  <c r="T41" i="10"/>
  <c r="O31" i="10"/>
  <c r="T42" i="10"/>
  <c r="O32" i="10"/>
  <c r="T43" i="10"/>
  <c r="O34" i="10"/>
  <c r="T44" i="10"/>
  <c r="T45" i="10"/>
  <c r="S39" i="10"/>
  <c r="S40" i="10"/>
  <c r="S41" i="10"/>
  <c r="S42" i="10"/>
  <c r="S43" i="10"/>
  <c r="S44" i="10"/>
  <c r="S45" i="10"/>
  <c r="B45" i="10"/>
  <c r="M45" i="10"/>
  <c r="N45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S38" i="10"/>
  <c r="O38" i="10"/>
  <c r="T26" i="10"/>
  <c r="T27" i="10"/>
  <c r="T28" i="10"/>
  <c r="T29" i="10"/>
  <c r="T30" i="10"/>
  <c r="T31" i="10"/>
  <c r="T32" i="10"/>
  <c r="T33" i="10"/>
  <c r="T34" i="10"/>
  <c r="S26" i="10"/>
  <c r="S27" i="10"/>
  <c r="S28" i="10"/>
  <c r="S29" i="10"/>
  <c r="S30" i="10"/>
  <c r="S31" i="10"/>
  <c r="S32" i="10"/>
  <c r="S33" i="10"/>
  <c r="S34" i="10"/>
  <c r="S23" i="10"/>
  <c r="N41" i="9"/>
  <c r="O41" i="9"/>
  <c r="T39" i="9"/>
  <c r="O35" i="9"/>
  <c r="T40" i="9"/>
  <c r="O33" i="9"/>
  <c r="T41" i="9"/>
  <c r="O31" i="9"/>
  <c r="T42" i="9"/>
  <c r="O32" i="9"/>
  <c r="T43" i="9"/>
  <c r="O34" i="9"/>
  <c r="T44" i="9"/>
  <c r="T45" i="9"/>
  <c r="S39" i="9"/>
  <c r="S40" i="9"/>
  <c r="S41" i="9"/>
  <c r="S42" i="9"/>
  <c r="S43" i="9"/>
  <c r="S44" i="9"/>
  <c r="S45" i="9"/>
  <c r="M45" i="9"/>
  <c r="N45" i="9"/>
  <c r="C42" i="9"/>
  <c r="E42" i="9"/>
  <c r="G42" i="9"/>
  <c r="L42" i="9"/>
  <c r="D42" i="9"/>
  <c r="F42" i="9"/>
  <c r="H42" i="9"/>
  <c r="I42" i="9"/>
  <c r="J42" i="9"/>
  <c r="K42" i="9"/>
  <c r="M42" i="9"/>
  <c r="N42" i="9"/>
  <c r="C43" i="9"/>
  <c r="D43" i="9"/>
  <c r="E43" i="9"/>
  <c r="F43" i="9"/>
  <c r="G43" i="9"/>
  <c r="H43" i="9"/>
  <c r="I43" i="9"/>
  <c r="J43" i="9"/>
  <c r="K43" i="9"/>
  <c r="L43" i="9"/>
  <c r="M43" i="9"/>
  <c r="N43" i="9"/>
  <c r="M41" i="9"/>
  <c r="L41" i="9"/>
  <c r="K41" i="9"/>
  <c r="J41" i="9"/>
  <c r="I41" i="9"/>
  <c r="H41" i="9"/>
  <c r="G41" i="9"/>
  <c r="F41" i="9"/>
  <c r="E41" i="9"/>
  <c r="D41" i="9"/>
  <c r="C41" i="9"/>
  <c r="B41" i="9"/>
  <c r="S38" i="9"/>
  <c r="O38" i="9"/>
  <c r="T26" i="9"/>
  <c r="T27" i="9"/>
  <c r="T28" i="9"/>
  <c r="T29" i="9"/>
  <c r="T30" i="9"/>
  <c r="T31" i="9"/>
  <c r="T32" i="9"/>
  <c r="T33" i="9"/>
  <c r="T34" i="9"/>
  <c r="S26" i="9"/>
  <c r="S27" i="9"/>
  <c r="S28" i="9"/>
  <c r="S29" i="9"/>
  <c r="S30" i="9"/>
  <c r="S31" i="9"/>
  <c r="S32" i="9"/>
  <c r="S33" i="9"/>
  <c r="S34" i="9"/>
  <c r="S23" i="9"/>
  <c r="N41" i="8"/>
  <c r="O41" i="8"/>
  <c r="T39" i="8"/>
  <c r="O35" i="8"/>
  <c r="T40" i="8"/>
  <c r="O33" i="8"/>
  <c r="T41" i="8"/>
  <c r="O31" i="8"/>
  <c r="T42" i="8"/>
  <c r="O32" i="8"/>
  <c r="T43" i="8"/>
  <c r="O34" i="8"/>
  <c r="T44" i="8"/>
  <c r="T45" i="8"/>
  <c r="S39" i="8"/>
  <c r="S40" i="8"/>
  <c r="S41" i="8"/>
  <c r="S42" i="8"/>
  <c r="S43" i="8"/>
  <c r="S44" i="8"/>
  <c r="S45" i="8"/>
  <c r="M45" i="8"/>
  <c r="N45" i="8"/>
  <c r="C42" i="8"/>
  <c r="D42" i="8"/>
  <c r="E42" i="8"/>
  <c r="F42" i="8"/>
  <c r="G42" i="8"/>
  <c r="H42" i="8"/>
  <c r="I42" i="8"/>
  <c r="J42" i="8"/>
  <c r="K42" i="8"/>
  <c r="L42" i="8"/>
  <c r="M42" i="8"/>
  <c r="N42" i="8"/>
  <c r="C43" i="8"/>
  <c r="D43" i="8"/>
  <c r="E43" i="8"/>
  <c r="F43" i="8"/>
  <c r="G43" i="8"/>
  <c r="H43" i="8"/>
  <c r="I43" i="8"/>
  <c r="J43" i="8"/>
  <c r="K43" i="8"/>
  <c r="L43" i="8"/>
  <c r="M43" i="8"/>
  <c r="N43" i="8"/>
  <c r="M41" i="8"/>
  <c r="L41" i="8"/>
  <c r="K41" i="8"/>
  <c r="J41" i="8"/>
  <c r="I41" i="8"/>
  <c r="H41" i="8"/>
  <c r="G41" i="8"/>
  <c r="F41" i="8"/>
  <c r="E41" i="8"/>
  <c r="D41" i="8"/>
  <c r="C41" i="8"/>
  <c r="B41" i="8"/>
  <c r="S38" i="8"/>
  <c r="O38" i="8"/>
  <c r="T26" i="8"/>
  <c r="T27" i="8"/>
  <c r="T28" i="8"/>
  <c r="T29" i="8"/>
  <c r="T30" i="8"/>
  <c r="T31" i="8"/>
  <c r="T32" i="8"/>
  <c r="T33" i="8"/>
  <c r="T34" i="8"/>
  <c r="S26" i="8"/>
  <c r="S27" i="8"/>
  <c r="S28" i="8"/>
  <c r="S29" i="8"/>
  <c r="S30" i="8"/>
  <c r="S31" i="8"/>
  <c r="S32" i="8"/>
  <c r="S33" i="8"/>
  <c r="S34" i="8"/>
  <c r="S23" i="8"/>
  <c r="N41" i="6"/>
  <c r="O41" i="6"/>
  <c r="T39" i="6"/>
  <c r="O35" i="6"/>
  <c r="T40" i="6"/>
  <c r="O33" i="6"/>
  <c r="T41" i="6"/>
  <c r="O31" i="6"/>
  <c r="T42" i="6"/>
  <c r="O32" i="6"/>
  <c r="T43" i="6"/>
  <c r="O34" i="6"/>
  <c r="T44" i="6"/>
  <c r="T45" i="6"/>
  <c r="S39" i="6"/>
  <c r="S40" i="6"/>
  <c r="S41" i="6"/>
  <c r="S42" i="6"/>
  <c r="S43" i="6"/>
  <c r="S44" i="6"/>
  <c r="S45" i="6"/>
  <c r="B45" i="6"/>
  <c r="M45" i="6"/>
  <c r="N45" i="6"/>
  <c r="C42" i="6"/>
  <c r="D42" i="6"/>
  <c r="E42" i="6"/>
  <c r="F42" i="6"/>
  <c r="G42" i="6"/>
  <c r="H42" i="6"/>
  <c r="I42" i="6"/>
  <c r="J42" i="6"/>
  <c r="K42" i="6"/>
  <c r="L42" i="6"/>
  <c r="M42" i="6"/>
  <c r="N42" i="6"/>
  <c r="C43" i="6"/>
  <c r="D43" i="6"/>
  <c r="E43" i="6"/>
  <c r="F43" i="6"/>
  <c r="G43" i="6"/>
  <c r="H43" i="6"/>
  <c r="I43" i="6"/>
  <c r="J43" i="6"/>
  <c r="K43" i="6"/>
  <c r="L43" i="6"/>
  <c r="M43" i="6"/>
  <c r="N43" i="6"/>
  <c r="M41" i="6"/>
  <c r="L41" i="6"/>
  <c r="K41" i="6"/>
  <c r="J41" i="6"/>
  <c r="I41" i="6"/>
  <c r="H41" i="6"/>
  <c r="G41" i="6"/>
  <c r="F41" i="6"/>
  <c r="E41" i="6"/>
  <c r="D41" i="6"/>
  <c r="C41" i="6"/>
  <c r="B41" i="6"/>
  <c r="S38" i="6"/>
  <c r="O38" i="6"/>
  <c r="T26" i="6"/>
  <c r="T27" i="6"/>
  <c r="T28" i="6"/>
  <c r="T29" i="6"/>
  <c r="T30" i="6"/>
  <c r="T31" i="6"/>
  <c r="T32" i="6"/>
  <c r="T33" i="6"/>
  <c r="T34" i="6"/>
  <c r="S26" i="6"/>
  <c r="S27" i="6"/>
  <c r="S28" i="6"/>
  <c r="S29" i="6"/>
  <c r="S30" i="6"/>
  <c r="S31" i="6"/>
  <c r="S32" i="6"/>
  <c r="S33" i="6"/>
  <c r="S34" i="6"/>
  <c r="S23" i="6"/>
  <c r="N41" i="5"/>
  <c r="O41" i="5"/>
  <c r="T39" i="5"/>
  <c r="O35" i="5"/>
  <c r="T40" i="5"/>
  <c r="O33" i="5"/>
  <c r="T41" i="5"/>
  <c r="O31" i="5"/>
  <c r="T42" i="5"/>
  <c r="O32" i="5"/>
  <c r="T43" i="5"/>
  <c r="O34" i="5"/>
  <c r="T44" i="5"/>
  <c r="T45" i="5"/>
  <c r="S39" i="5"/>
  <c r="S40" i="5"/>
  <c r="S41" i="5"/>
  <c r="S42" i="5"/>
  <c r="S43" i="5"/>
  <c r="S44" i="5"/>
  <c r="S45" i="5"/>
  <c r="B45" i="5"/>
  <c r="M45" i="5"/>
  <c r="N45" i="5"/>
  <c r="C42" i="5"/>
  <c r="D42" i="5"/>
  <c r="M42" i="5"/>
  <c r="E42" i="5"/>
  <c r="F42" i="5"/>
  <c r="G42" i="5"/>
  <c r="H42" i="5"/>
  <c r="I42" i="5"/>
  <c r="J42" i="5"/>
  <c r="K42" i="5"/>
  <c r="L42" i="5"/>
  <c r="N42" i="5"/>
  <c r="C43" i="5"/>
  <c r="D43" i="5"/>
  <c r="E43" i="5"/>
  <c r="F43" i="5"/>
  <c r="G43" i="5"/>
  <c r="H43" i="5"/>
  <c r="I43" i="5"/>
  <c r="J43" i="5"/>
  <c r="K43" i="5"/>
  <c r="L43" i="5"/>
  <c r="M43" i="5"/>
  <c r="N43" i="5"/>
  <c r="M41" i="5"/>
  <c r="L41" i="5"/>
  <c r="K41" i="5"/>
  <c r="J41" i="5"/>
  <c r="I41" i="5"/>
  <c r="H41" i="5"/>
  <c r="G41" i="5"/>
  <c r="F41" i="5"/>
  <c r="E41" i="5"/>
  <c r="D41" i="5"/>
  <c r="C41" i="5"/>
  <c r="B41" i="5"/>
  <c r="S38" i="5"/>
  <c r="O38" i="5"/>
  <c r="T26" i="5"/>
  <c r="T27" i="5"/>
  <c r="T28" i="5"/>
  <c r="T29" i="5"/>
  <c r="T30" i="5"/>
  <c r="T31" i="5"/>
  <c r="T32" i="5"/>
  <c r="T33" i="5"/>
  <c r="T34" i="5"/>
  <c r="S26" i="5"/>
  <c r="S27" i="5"/>
  <c r="S28" i="5"/>
  <c r="S29" i="5"/>
  <c r="S31" i="5"/>
  <c r="S30" i="5"/>
  <c r="S32" i="5"/>
  <c r="S33" i="5"/>
  <c r="S34" i="5"/>
  <c r="S23" i="5"/>
  <c r="N41" i="4"/>
  <c r="O41" i="4"/>
  <c r="T39" i="4"/>
  <c r="O35" i="4"/>
  <c r="T40" i="4"/>
  <c r="O33" i="4"/>
  <c r="T41" i="4"/>
  <c r="O31" i="4"/>
  <c r="T42" i="4"/>
  <c r="O32" i="4"/>
  <c r="T43" i="4"/>
  <c r="O34" i="4"/>
  <c r="T44" i="4"/>
  <c r="T45" i="4"/>
  <c r="S39" i="4"/>
  <c r="S40" i="4"/>
  <c r="S41" i="4"/>
  <c r="S42" i="4"/>
  <c r="S43" i="4"/>
  <c r="S44" i="4"/>
  <c r="S45" i="4"/>
  <c r="B45" i="4"/>
  <c r="M45" i="4"/>
  <c r="N45" i="4"/>
  <c r="C42" i="4"/>
  <c r="D42" i="4"/>
  <c r="E42" i="4"/>
  <c r="G42" i="4"/>
  <c r="H42" i="4"/>
  <c r="F42" i="4"/>
  <c r="I42" i="4"/>
  <c r="J42" i="4"/>
  <c r="K42" i="4"/>
  <c r="L42" i="4"/>
  <c r="M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M41" i="4"/>
  <c r="L41" i="4"/>
  <c r="K41" i="4"/>
  <c r="J41" i="4"/>
  <c r="I41" i="4"/>
  <c r="H41" i="4"/>
  <c r="G41" i="4"/>
  <c r="F41" i="4"/>
  <c r="E41" i="4"/>
  <c r="D41" i="4"/>
  <c r="C41" i="4"/>
  <c r="B41" i="4"/>
  <c r="S38" i="4"/>
  <c r="O38" i="4"/>
  <c r="T26" i="4"/>
  <c r="T27" i="4"/>
  <c r="T28" i="4"/>
  <c r="T29" i="4"/>
  <c r="T30" i="4"/>
  <c r="T31" i="4"/>
  <c r="T32" i="4"/>
  <c r="T33" i="4"/>
  <c r="T34" i="4"/>
  <c r="S26" i="4"/>
  <c r="S27" i="4"/>
  <c r="S33" i="4"/>
  <c r="S28" i="4"/>
  <c r="S29" i="4"/>
  <c r="S30" i="4"/>
  <c r="S31" i="4"/>
  <c r="S32" i="4"/>
  <c r="S34" i="4"/>
  <c r="S23" i="4"/>
  <c r="N41" i="3"/>
  <c r="O41" i="3"/>
  <c r="T39" i="3"/>
  <c r="O35" i="3"/>
  <c r="T40" i="3"/>
  <c r="O33" i="3"/>
  <c r="T41" i="3"/>
  <c r="O31" i="3"/>
  <c r="T42" i="3"/>
  <c r="O32" i="3"/>
  <c r="T43" i="3"/>
  <c r="O34" i="3"/>
  <c r="T44" i="3"/>
  <c r="T45" i="3"/>
  <c r="S39" i="3"/>
  <c r="S40" i="3"/>
  <c r="S41" i="3"/>
  <c r="S42" i="3"/>
  <c r="S43" i="3"/>
  <c r="S44" i="3"/>
  <c r="S45" i="3"/>
  <c r="B45" i="3"/>
  <c r="M45" i="3"/>
  <c r="N45" i="3"/>
  <c r="C42" i="3"/>
  <c r="D42" i="3"/>
  <c r="E42" i="3"/>
  <c r="F42" i="3"/>
  <c r="G42" i="3"/>
  <c r="H42" i="3"/>
  <c r="I42" i="3"/>
  <c r="J42" i="3"/>
  <c r="K42" i="3"/>
  <c r="L42" i="3"/>
  <c r="M42" i="3"/>
  <c r="N42" i="3"/>
  <c r="C43" i="3"/>
  <c r="D43" i="3"/>
  <c r="E43" i="3"/>
  <c r="F43" i="3"/>
  <c r="G43" i="3"/>
  <c r="H43" i="3"/>
  <c r="I43" i="3"/>
  <c r="J43" i="3"/>
  <c r="K43" i="3"/>
  <c r="L43" i="3"/>
  <c r="M43" i="3"/>
  <c r="N43" i="3"/>
  <c r="M41" i="3"/>
  <c r="L41" i="3"/>
  <c r="K41" i="3"/>
  <c r="J41" i="3"/>
  <c r="I41" i="3"/>
  <c r="H41" i="3"/>
  <c r="G41" i="3"/>
  <c r="F41" i="3"/>
  <c r="E41" i="3"/>
  <c r="D41" i="3"/>
  <c r="C41" i="3"/>
  <c r="B41" i="3"/>
  <c r="S38" i="3"/>
  <c r="O38" i="3"/>
  <c r="T26" i="3"/>
  <c r="T27" i="3"/>
  <c r="T28" i="3"/>
  <c r="T29" i="3"/>
  <c r="T30" i="3"/>
  <c r="T31" i="3"/>
  <c r="T32" i="3"/>
  <c r="T33" i="3"/>
  <c r="T34" i="3"/>
  <c r="S26" i="3"/>
  <c r="S27" i="3"/>
  <c r="S28" i="3"/>
  <c r="S29" i="3"/>
  <c r="S30" i="3"/>
  <c r="S31" i="3"/>
  <c r="S32" i="3"/>
  <c r="S33" i="3"/>
  <c r="S34" i="3"/>
  <c r="S23" i="3"/>
  <c r="N41" i="2"/>
  <c r="O41" i="2"/>
  <c r="T39" i="2"/>
  <c r="O35" i="2"/>
  <c r="T40" i="2"/>
  <c r="O33" i="2"/>
  <c r="T41" i="2"/>
  <c r="O31" i="2"/>
  <c r="T42" i="2"/>
  <c r="O32" i="2"/>
  <c r="T43" i="2"/>
  <c r="O34" i="2"/>
  <c r="T44" i="2"/>
  <c r="T45" i="2"/>
  <c r="S39" i="2"/>
  <c r="S40" i="2"/>
  <c r="S41" i="2"/>
  <c r="S42" i="2"/>
  <c r="S43" i="2"/>
  <c r="S44" i="2"/>
  <c r="S45" i="2"/>
  <c r="B45" i="2"/>
  <c r="M45" i="2"/>
  <c r="N45" i="2"/>
  <c r="C42" i="2"/>
  <c r="D42" i="2"/>
  <c r="E42" i="2"/>
  <c r="G42" i="2"/>
  <c r="F42" i="2"/>
  <c r="H42" i="2"/>
  <c r="I42" i="2"/>
  <c r="J42" i="2"/>
  <c r="K42" i="2"/>
  <c r="L42" i="2"/>
  <c r="M42" i="2"/>
  <c r="N42" i="2"/>
  <c r="C43" i="2"/>
  <c r="D43" i="2"/>
  <c r="E43" i="2"/>
  <c r="F43" i="2"/>
  <c r="G43" i="2"/>
  <c r="H43" i="2"/>
  <c r="I43" i="2"/>
  <c r="J43" i="2"/>
  <c r="K43" i="2"/>
  <c r="L43" i="2"/>
  <c r="M43" i="2"/>
  <c r="N43" i="2"/>
  <c r="M41" i="2"/>
  <c r="L41" i="2"/>
  <c r="K41" i="2"/>
  <c r="J41" i="2"/>
  <c r="I41" i="2"/>
  <c r="H41" i="2"/>
  <c r="G41" i="2"/>
  <c r="F41" i="2"/>
  <c r="E41" i="2"/>
  <c r="D41" i="2"/>
  <c r="C41" i="2"/>
  <c r="B41" i="2"/>
  <c r="S38" i="2"/>
  <c r="O38" i="2"/>
  <c r="T26" i="2"/>
  <c r="T27" i="2"/>
  <c r="T28" i="2"/>
  <c r="T29" i="2"/>
  <c r="T30" i="2"/>
  <c r="T31" i="2"/>
  <c r="T32" i="2"/>
  <c r="T33" i="2"/>
  <c r="T34" i="2"/>
  <c r="S26" i="2"/>
  <c r="S27" i="2"/>
  <c r="S28" i="2"/>
  <c r="S29" i="2"/>
  <c r="S30" i="2"/>
  <c r="S31" i="2"/>
  <c r="S32" i="2"/>
  <c r="S33" i="2"/>
  <c r="S34" i="2"/>
  <c r="S23" i="2"/>
</calcChain>
</file>

<file path=xl/comments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6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Antagit samma nivå som 2012.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3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Markvärme 29 GWh ingår.</t>
        </r>
      </text>
    </comment>
    <comment ref="G36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12"/>
            <color theme="1"/>
            <rFont val="Calibri"/>
            <family val="2"/>
            <scheme val="minor"/>
          </rPr>
          <t xml:space="preserve">
Beräknat utifrån föregående år och antalet graddagar.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9" authorId="1">
      <text>
        <r>
          <rPr>
            <sz val="12"/>
            <color theme="1"/>
            <rFont val="Calibri"/>
            <family val="2"/>
            <scheme val="minor"/>
          </rPr>
          <t>Kaj:</t>
        </r>
        <r>
          <rPr>
            <sz val="12"/>
            <color theme="1"/>
            <rFont val="Calibri"/>
            <family val="2"/>
            <scheme val="minor"/>
          </rPr>
          <t xml:space="preserve">
8 GWh fjärrvärme i Gimmersta och Valla har lagts till.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<sst xmlns="http://schemas.openxmlformats.org/spreadsheetml/2006/main" count="973" uniqueCount="76">
  <si>
    <t>Elproduktion och bränsleanvändning (MWh) efter tid, region, produktionssätt och bränsletyp</t>
  </si>
  <si>
    <t>0428 Vingåker</t>
  </si>
  <si>
    <t>Elproduktion</t>
  </si>
  <si>
    <t>Olja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</si>
  <si>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</si>
  <si>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</si>
  <si>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</si>
  <si>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</si>
  <si>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</si>
  <si>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</si>
  <si>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</si>
  <si>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</si>
  <si>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</si>
  <si>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</si>
  <si>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</si>
  <si>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</si>
  <si>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</si>
  <si>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</si>
  <si>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</si>
  <si>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</si>
  <si>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</si>
  <si>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</si>
  <si>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</si>
  <si>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</si>
  <si>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</si>
  <si>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</si>
  <si>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</si>
  <si>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</si>
  <si>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</si>
  <si>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</si>
  <si>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</si>
  <si>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</si>
  <si>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</si>
  <si>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Biobränsle</t>
  </si>
  <si>
    <t>Summa förbrukarkategori</t>
  </si>
  <si>
    <t>Gasol</t>
  </si>
  <si>
    <t>slutanv. jordbruk,skogsbruk,fiske</t>
  </si>
  <si>
    <t>Jord, skog</t>
  </si>
  <si>
    <t>Oljeprodukter</t>
  </si>
  <si>
    <t>slutanv. industri, byggverks.</t>
  </si>
  <si>
    <t>industri</t>
  </si>
  <si>
    <t>Etanol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</si>
  <si>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</si>
  <si>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</si>
  <si>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</si>
  <si>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</si>
  <si>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</si>
  <si>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</si>
  <si>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</si>
  <si>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</si>
  <si>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</si>
  <si>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</si>
  <si>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</si>
  <si>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</si>
  <si>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</si>
  <si>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</si>
  <si>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</si>
  <si>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</si>
  <si>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</si>
  <si>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</si>
  <si>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</si>
  <si>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</si>
  <si>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</si>
  <si>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0461 Gnesta</t>
  </si>
  <si>
    <t>0480 Nyköping</t>
  </si>
  <si>
    <t>0481 Oxelösund</t>
  </si>
  <si>
    <t>0482 Flen</t>
  </si>
  <si>
    <t>0483 Katrineholm</t>
  </si>
  <si>
    <t>0484 Eskilstuna</t>
  </si>
  <si>
    <t>0486 Strängnäs</t>
  </si>
  <si>
    <t>0488 Trosa</t>
  </si>
  <si>
    <t>Varav markvärme</t>
  </si>
  <si>
    <t>RT-flis</t>
  </si>
  <si>
    <t>Ånga</t>
  </si>
  <si>
    <t>Södermanlands län</t>
  </si>
  <si>
    <t>Kol/koks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</si>
</sst>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</font>
    <font>
      <sz val="12"/>
      <color indexed="8"/>
      <name val="Calibri"/>
      <family val="2"/>
    </font>
    <font>
      <i/>
      <sz val="12"/>
      <color indexed="8"/>
      <name val="Calibri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000000"/>
      <name val="Calibri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00">
    <xf numFmtId="0" fontId="0" fillId="0" borderId="0"/>
    <xf numFmtId="0" fontId="5" fillId="0" borderId="0" applyNumberFormat="0" applyBorder="0" applyAlignment="0"/>
    <xf numFmtId="9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1" applyFont="1" applyFill="1" applyProtection="1"/>
    <xf numFmtId="0" fontId="5" fillId="0" borderId="0" xfId="1" applyFill="1" applyProtection="1"/>
    <xf numFmtId="0" fontId="7" fillId="0" borderId="0" xfId="1" applyFont="1"/>
    <xf numFmtId="0" fontId="8" fillId="0" borderId="0" xfId="0" applyFont="1"/>
    <xf numFmtId="0" fontId="9" fillId="0" borderId="0" xfId="1" applyFont="1" applyFill="1" applyProtection="1"/>
    <xf numFmtId="3" fontId="5" fillId="0" borderId="0" xfId="1" applyNumberFormat="1"/>
    <xf numFmtId="0" fontId="5" fillId="0" borderId="0" xfId="1"/>
    <xf numFmtId="0" fontId="9" fillId="0" borderId="0" xfId="0" applyFont="1" applyFill="1" applyProtection="1"/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3" fontId="5" fillId="0" borderId="0" xfId="1" applyNumberFormat="1" applyFill="1" applyProtection="1"/>
    <xf numFmtId="3" fontId="11" fillId="0" borderId="0" xfId="1" applyNumberFormat="1" applyFont="1" applyFill="1" applyProtection="1"/>
    <xf numFmtId="164" fontId="5" fillId="0" borderId="0" xfId="1" applyNumberFormat="1"/>
    <xf numFmtId="4" fontId="5" fillId="0" borderId="0" xfId="1" applyNumberFormat="1"/>
    <xf numFmtId="165" fontId="5" fillId="0" borderId="0" xfId="1" applyNumberFormat="1"/>
    <xf numFmtId="10" fontId="5" fillId="0" borderId="0" xfId="1" applyNumberFormat="1"/>
    <xf numFmtId="165" fontId="12" fillId="0" borderId="0" xfId="1" applyNumberFormat="1" applyFont="1"/>
    <xf numFmtId="165" fontId="7" fillId="0" borderId="0" xfId="1" applyNumberFormat="1" applyFont="1"/>
    <xf numFmtId="166" fontId="5" fillId="0" borderId="0" xfId="1" applyNumberFormat="1"/>
    <xf numFmtId="2" fontId="5" fillId="0" borderId="0" xfId="1" applyNumberFormat="1"/>
    <xf numFmtId="0" fontId="13" fillId="0" borderId="0" xfId="1" applyFont="1"/>
    <xf numFmtId="3" fontId="13" fillId="0" borderId="0" xfId="1" applyNumberFormat="1" applyFont="1"/>
    <xf numFmtId="3" fontId="12" fillId="0" borderId="0" xfId="1" applyNumberFormat="1" applyFont="1"/>
    <xf numFmtId="3" fontId="12" fillId="2" borderId="0" xfId="1" applyNumberFormat="1" applyFont="1" applyFill="1"/>
    <xf numFmtId="3" fontId="14" fillId="2" borderId="0" xfId="1" applyNumberFormat="1" applyFont="1" applyFill="1"/>
    <xf numFmtId="3" fontId="5" fillId="2" borderId="0" xfId="1" applyNumberFormat="1" applyFill="1"/>
    <xf numFmtId="0" fontId="10" fillId="0" borderId="0" xfId="0" applyFont="1"/>
    <xf numFmtId="0" fontId="10" fillId="0" borderId="0" xfId="0" applyFont="1" applyAlignment="1">
      <alignment horizontal="right"/>
    </xf>
    <xf numFmtId="1" fontId="5" fillId="0" borderId="0" xfId="1" applyNumberFormat="1"/>
    <xf numFmtId="165" fontId="12" fillId="0" borderId="0" xfId="2" applyNumberFormat="1" applyFont="1"/>
    <xf numFmtId="165" fontId="4" fillId="0" borderId="0" xfId="2" applyNumberFormat="1" applyFont="1"/>
    <xf numFmtId="3" fontId="14" fillId="0" borderId="0" xfId="1" applyNumberFormat="1" applyFont="1"/>
    <xf numFmtId="9" fontId="14" fillId="0" borderId="0" xfId="2" applyFont="1"/>
    <xf numFmtId="0" fontId="5" fillId="0" borderId="0" xfId="1" applyAlignment="1">
      <alignment horizontal="right"/>
    </xf>
    <xf numFmtId="3" fontId="5" fillId="0" borderId="0" xfId="1" applyNumberFormat="1" applyAlignment="1">
      <alignment horizontal="right"/>
    </xf>
    <xf numFmtId="9" fontId="14" fillId="0" borderId="0" xfId="2" applyNumberFormat="1" applyFont="1"/>
    <xf numFmtId="9" fontId="4" fillId="0" borderId="0" xfId="2" applyFont="1"/>
    <xf numFmtId="3" fontId="18" fillId="0" borderId="0" xfId="0" applyNumberFormat="1" applyFont="1" applyAlignment="1">
      <alignment horizontal="right"/>
    </xf>
    <xf numFmtId="9" fontId="5" fillId="0" borderId="0" xfId="13" applyFont="1"/>
    <xf numFmtId="3" fontId="18" fillId="0" borderId="0" xfId="0" applyNumberFormat="1" applyFont="1"/>
    <xf numFmtId="0" fontId="18" fillId="0" borderId="0" xfId="0" applyFont="1"/>
    <xf numFmtId="165" fontId="2" fillId="0" borderId="0" xfId="2" applyNumberFormat="1" applyFont="1"/>
    <xf numFmtId="9" fontId="2" fillId="0" borderId="0" xfId="2" applyFont="1"/>
    <xf numFmtId="0" fontId="22" fillId="0" borderId="0" xfId="38" applyFont="1"/>
    <xf numFmtId="3" fontId="23" fillId="0" borderId="0" xfId="1" applyNumberFormat="1" applyFont="1"/>
    <xf numFmtId="3" fontId="23" fillId="0" borderId="0" xfId="1" applyNumberFormat="1" applyFont="1" applyFill="1" applyProtection="1"/>
    <xf numFmtId="0" fontId="24" fillId="0" borderId="0" xfId="0" applyFont="1"/>
    <xf numFmtId="3" fontId="0" fillId="0" borderId="0" xfId="0" applyNumberFormat="1"/>
    <xf numFmtId="9" fontId="0" fillId="0" borderId="0" xfId="99" applyFont="1"/>
  </cellXfs>
  <cellStyles count="100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  <cellStyle name="Normal 2" xfId="1"/>
    <cellStyle name="Normal 5" xfId="38"/>
    <cellStyle name="Percent" xfId="13" builtinId="5"/>
    <cellStyle name="Percent 2" xfId="2"/>
    <cellStyle name="Percent 3" xfId="99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7" Type="http://schemas.openxmlformats.org/officeDocument/2006/relationships/worksheet" Target="worksheets/sheet7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zoomScale="125" zoomScaleNormal="125" zoomScalePageLayoutView="125" workbookViewId="0">
      <selection activeCell="A3" sqref="A3"/>
    </sheetView>
  </sheetViews>
  <sheetFormatPr baseColWidth="10" defaultRowHeight="15" x14ac:dyDescent="0"/>
  <cols>
    <col min="1" max="1" width="20.33203125" customWidth="1"/>
    <col min="13" max="13" width="12" customWidth="1"/>
    <col min="14" max="14" width="11.83203125" customWidth="1"/>
    <col min="19" max="19" width="11.83203125" customWidth="1"/>
  </cols>
  <sheetData>
    <row r="1" spans="1:14">
      <c r="A1" s="47" t="s">
        <v>0</v>
      </c>
    </row>
    <row r="2" spans="1:14">
      <c r="A2" s="47" t="s">
        <v>74</v>
      </c>
    </row>
    <row r="3" spans="1:14">
      <c r="A3">
        <v>2013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33</v>
      </c>
      <c r="H3" t="s">
        <v>7</v>
      </c>
      <c r="I3" t="s">
        <v>6</v>
      </c>
      <c r="J3" t="s">
        <v>8</v>
      </c>
      <c r="K3" t="s">
        <v>9</v>
      </c>
      <c r="L3" t="s">
        <v>10</v>
      </c>
      <c r="M3" t="s">
        <v>11</v>
      </c>
      <c r="N3" t="s">
        <v>12</v>
      </c>
    </row>
    <row r="6" spans="1:14">
      <c r="A6" t="s">
        <v>13</v>
      </c>
      <c r="B6" s="48">
        <v>331053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>
        <v>0</v>
      </c>
    </row>
    <row r="7" spans="1:14">
      <c r="A7" t="s">
        <v>14</v>
      </c>
      <c r="B7" s="48">
        <v>0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>
        <f>SUM(C7:M7)</f>
        <v>0</v>
      </c>
    </row>
    <row r="8" spans="1:14">
      <c r="A8" t="s">
        <v>15</v>
      </c>
      <c r="B8" s="48">
        <v>36434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>
        <v>0</v>
      </c>
    </row>
    <row r="9" spans="1:14">
      <c r="A9" t="s">
        <v>16</v>
      </c>
      <c r="B9" s="48">
        <v>9240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>
        <v>0</v>
      </c>
    </row>
    <row r="10" spans="1:14">
      <c r="A10" t="s">
        <v>17</v>
      </c>
      <c r="B10" s="48">
        <f>SUM(B6:B9)</f>
        <v>376727</v>
      </c>
      <c r="C10" s="48">
        <f t="shared" ref="C10:N10" si="0">SUM(C6:C9)</f>
        <v>0</v>
      </c>
      <c r="D10" s="48">
        <f t="shared" si="0"/>
        <v>0</v>
      </c>
      <c r="E10" s="48">
        <f t="shared" si="0"/>
        <v>0</v>
      </c>
      <c r="F10" s="48">
        <f t="shared" si="0"/>
        <v>0</v>
      </c>
      <c r="G10" s="48">
        <f t="shared" si="0"/>
        <v>0</v>
      </c>
      <c r="H10" s="48">
        <f t="shared" si="0"/>
        <v>0</v>
      </c>
      <c r="I10" s="48">
        <f t="shared" si="0"/>
        <v>0</v>
      </c>
      <c r="J10" s="48">
        <f t="shared" si="0"/>
        <v>0</v>
      </c>
      <c r="K10" s="48">
        <f t="shared" si="0"/>
        <v>0</v>
      </c>
      <c r="L10" s="48">
        <f t="shared" si="0"/>
        <v>0</v>
      </c>
      <c r="M10" s="48">
        <f t="shared" si="0"/>
        <v>0</v>
      </c>
      <c r="N10" s="48">
        <f t="shared" si="0"/>
        <v>0</v>
      </c>
    </row>
    <row r="11" spans="1:14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>
      <c r="A13" s="47" t="s">
        <v>18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14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>
      <c r="B15" s="48" t="s">
        <v>19</v>
      </c>
      <c r="C15" s="48" t="s">
        <v>3</v>
      </c>
      <c r="D15" s="48" t="s">
        <v>4</v>
      </c>
      <c r="E15" s="48" t="s">
        <v>5</v>
      </c>
      <c r="F15" s="48" t="s">
        <v>20</v>
      </c>
      <c r="G15" s="48" t="s">
        <v>33</v>
      </c>
      <c r="H15" s="48" t="s">
        <v>7</v>
      </c>
      <c r="I15" s="48" t="s">
        <v>72</v>
      </c>
      <c r="J15" s="48" t="s">
        <v>8</v>
      </c>
      <c r="K15" s="48" t="s">
        <v>9</v>
      </c>
      <c r="L15" s="48" t="s">
        <v>10</v>
      </c>
      <c r="M15" s="48" t="s">
        <v>11</v>
      </c>
      <c r="N15" s="48" t="s">
        <v>12</v>
      </c>
    </row>
    <row r="16" spans="1:14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20">
      <c r="A17" t="s">
        <v>21</v>
      </c>
      <c r="B17" s="48">
        <v>1478360</v>
      </c>
      <c r="C17" s="48">
        <v>33611</v>
      </c>
      <c r="D17" s="48">
        <v>0</v>
      </c>
      <c r="E17" s="48">
        <v>0</v>
      </c>
      <c r="F17" s="48">
        <v>10958</v>
      </c>
      <c r="G17" s="48">
        <v>1463962</v>
      </c>
      <c r="H17" s="48">
        <v>15342</v>
      </c>
      <c r="I17" s="48">
        <v>368186</v>
      </c>
      <c r="J17" s="48">
        <v>0</v>
      </c>
      <c r="K17" s="48">
        <v>0</v>
      </c>
      <c r="L17" s="48">
        <v>0</v>
      </c>
      <c r="M17" s="48">
        <v>0</v>
      </c>
      <c r="N17" s="48">
        <f>SUM(C17:M17)</f>
        <v>1892059</v>
      </c>
    </row>
    <row r="18" spans="1:20">
      <c r="A18" t="s">
        <v>22</v>
      </c>
      <c r="B18" s="48">
        <v>184009</v>
      </c>
      <c r="C18" s="48">
        <v>6453</v>
      </c>
      <c r="D18" s="48">
        <v>0</v>
      </c>
      <c r="E18" s="48">
        <v>0</v>
      </c>
      <c r="F18" s="48">
        <v>2700</v>
      </c>
      <c r="G18" s="48">
        <v>185152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f>SUM(C18:M18)</f>
        <v>194305</v>
      </c>
    </row>
    <row r="19" spans="1:20">
      <c r="A19" t="s">
        <v>23</v>
      </c>
      <c r="B19" s="48">
        <v>0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>
        <f t="shared" ref="N19:N20" si="1">SUM(C19:M19)</f>
        <v>0</v>
      </c>
    </row>
    <row r="20" spans="1:20">
      <c r="A20" t="s">
        <v>24</v>
      </c>
      <c r="B20" s="48">
        <v>0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>
        <f t="shared" si="1"/>
        <v>0</v>
      </c>
    </row>
    <row r="21" spans="1:20">
      <c r="A21" t="s">
        <v>25</v>
      </c>
      <c r="B21" s="48">
        <v>96100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>
        <v>0</v>
      </c>
    </row>
    <row r="22" spans="1:20">
      <c r="A22" t="s">
        <v>26</v>
      </c>
      <c r="B22" s="48">
        <v>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>
        <v>0</v>
      </c>
    </row>
    <row r="23" spans="1:20">
      <c r="A23" t="s">
        <v>17</v>
      </c>
      <c r="B23" s="48">
        <f>SUM(B17:B22)</f>
        <v>1758469</v>
      </c>
      <c r="C23" s="48">
        <f t="shared" ref="C23:N23" si="2">SUM(C17:C22)</f>
        <v>40064</v>
      </c>
      <c r="D23" s="48">
        <f t="shared" si="2"/>
        <v>0</v>
      </c>
      <c r="E23" s="48">
        <f t="shared" si="2"/>
        <v>0</v>
      </c>
      <c r="F23" s="48">
        <f t="shared" si="2"/>
        <v>13658</v>
      </c>
      <c r="G23" s="48">
        <f t="shared" si="2"/>
        <v>1649114</v>
      </c>
      <c r="H23" s="48">
        <f t="shared" si="2"/>
        <v>15342</v>
      </c>
      <c r="I23" s="48">
        <f t="shared" si="2"/>
        <v>368186</v>
      </c>
      <c r="J23" s="48">
        <f t="shared" si="2"/>
        <v>0</v>
      </c>
      <c r="K23" s="48">
        <f t="shared" si="2"/>
        <v>0</v>
      </c>
      <c r="L23" s="48">
        <f t="shared" si="2"/>
        <v>0</v>
      </c>
      <c r="M23" s="48">
        <f t="shared" si="2"/>
        <v>0</v>
      </c>
      <c r="N23" s="48">
        <f t="shared" si="2"/>
        <v>2086364</v>
      </c>
      <c r="R23" s="3" t="s">
        <v>27</v>
      </c>
      <c r="S23" s="13">
        <f>N42/1000</f>
        <v>12871.830840000001</v>
      </c>
      <c r="T23" s="3"/>
    </row>
    <row r="24" spans="1:20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R24" s="3"/>
      <c r="S24" s="3"/>
      <c r="T24" s="3"/>
    </row>
    <row r="25" spans="1:20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R25" s="3"/>
      <c r="S25" s="3" t="s">
        <v>28</v>
      </c>
      <c r="T25" s="3" t="s">
        <v>29</v>
      </c>
    </row>
    <row r="26" spans="1:20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R26" s="3" t="s">
        <v>11</v>
      </c>
      <c r="S26" s="14">
        <f>M42/1000</f>
        <v>3082.41984</v>
      </c>
      <c r="T26" s="15">
        <f>M43</f>
        <v>0.23947019490197091</v>
      </c>
    </row>
    <row r="27" spans="1:20">
      <c r="A27" s="47" t="s">
        <v>30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R27" s="48" t="s">
        <v>33</v>
      </c>
      <c r="S27" s="14">
        <f>G42/1000</f>
        <v>2042.222</v>
      </c>
      <c r="T27" s="16">
        <f>G43</f>
        <v>0.15865823792942263</v>
      </c>
    </row>
    <row r="28" spans="1:20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R28" s="3" t="s">
        <v>8</v>
      </c>
      <c r="S28" s="14">
        <f>J42/1000</f>
        <v>0</v>
      </c>
      <c r="T28" s="15">
        <f>J43</f>
        <v>0</v>
      </c>
    </row>
    <row r="29" spans="1:20">
      <c r="B29" s="48" t="s">
        <v>31</v>
      </c>
      <c r="C29" s="48" t="s">
        <v>3</v>
      </c>
      <c r="D29" s="48" t="s">
        <v>4</v>
      </c>
      <c r="E29" s="48" t="s">
        <v>5</v>
      </c>
      <c r="F29" s="48" t="s">
        <v>32</v>
      </c>
      <c r="G29" s="48" t="s">
        <v>33</v>
      </c>
      <c r="H29" s="48" t="s">
        <v>7</v>
      </c>
      <c r="I29" s="48" t="s">
        <v>6</v>
      </c>
      <c r="J29" s="48" t="s">
        <v>8</v>
      </c>
      <c r="K29" s="48" t="s">
        <v>9</v>
      </c>
      <c r="L29" s="48" t="s">
        <v>73</v>
      </c>
      <c r="M29" s="48" t="s">
        <v>11</v>
      </c>
      <c r="N29" s="48" t="s">
        <v>34</v>
      </c>
      <c r="R29" s="3" t="s">
        <v>9</v>
      </c>
      <c r="S29" s="14">
        <f>K42/1000</f>
        <v>0</v>
      </c>
      <c r="T29" s="15">
        <f>K43</f>
        <v>0</v>
      </c>
    </row>
    <row r="30" spans="1:20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R30" s="3" t="s">
        <v>32</v>
      </c>
      <c r="S30" s="14">
        <f>F42/1000</f>
        <v>232.43700000000001</v>
      </c>
      <c r="T30" s="15">
        <f>F43</f>
        <v>1.8057804121981453E-2</v>
      </c>
    </row>
    <row r="31" spans="1:20">
      <c r="A31" t="s">
        <v>36</v>
      </c>
      <c r="B31" s="48">
        <v>0</v>
      </c>
      <c r="C31" s="48">
        <v>106822</v>
      </c>
      <c r="D31" s="48">
        <v>0</v>
      </c>
      <c r="E31" s="48">
        <v>0</v>
      </c>
      <c r="F31" s="48">
        <v>10249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95861</v>
      </c>
      <c r="N31" s="48">
        <f>SUM(B31:M31)</f>
        <v>212932</v>
      </c>
      <c r="O31" s="17">
        <f>N31/N$39</f>
        <v>1.7170784764343614E-2</v>
      </c>
      <c r="P31" s="18" t="s">
        <v>37</v>
      </c>
      <c r="Q31" s="3"/>
      <c r="R31" s="3" t="s">
        <v>35</v>
      </c>
      <c r="S31" s="13">
        <f>E42/1000</f>
        <v>75.415000000000006</v>
      </c>
      <c r="T31" s="15">
        <f>E43</f>
        <v>5.8589178911241813E-3</v>
      </c>
    </row>
    <row r="32" spans="1:20">
      <c r="A32" t="s">
        <v>39</v>
      </c>
      <c r="B32" s="48">
        <v>128591</v>
      </c>
      <c r="C32" s="48">
        <v>347449</v>
      </c>
      <c r="D32" s="48">
        <v>4234000</v>
      </c>
      <c r="E32" s="48">
        <v>68900</v>
      </c>
      <c r="F32" s="48">
        <v>4073</v>
      </c>
      <c r="G32" s="48">
        <v>75197</v>
      </c>
      <c r="H32" s="48">
        <v>0</v>
      </c>
      <c r="I32" s="48">
        <v>0</v>
      </c>
      <c r="J32" s="48">
        <v>0</v>
      </c>
      <c r="K32" s="48">
        <v>0</v>
      </c>
      <c r="L32" s="48">
        <v>20270</v>
      </c>
      <c r="M32" s="48">
        <v>1052176</v>
      </c>
      <c r="N32" s="48">
        <f t="shared" ref="N32:N38" si="3">SUM(B32:M32)</f>
        <v>5930656</v>
      </c>
      <c r="O32" s="17">
        <f>N32/N$39</f>
        <v>0.47824665943758121</v>
      </c>
      <c r="P32" s="18" t="s">
        <v>40</v>
      </c>
      <c r="Q32" s="3"/>
      <c r="R32" s="3" t="s">
        <v>75</v>
      </c>
      <c r="S32" s="13">
        <f>D42/1000</f>
        <v>4234</v>
      </c>
      <c r="T32" s="15">
        <f>D43</f>
        <v>0.32893533582204848</v>
      </c>
    </row>
    <row r="33" spans="1:20">
      <c r="A33" t="s">
        <v>42</v>
      </c>
      <c r="B33" s="48">
        <v>220408</v>
      </c>
      <c r="C33" s="48">
        <v>6052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242794</v>
      </c>
      <c r="N33" s="48">
        <f t="shared" si="3"/>
        <v>469254</v>
      </c>
      <c r="O33" s="17">
        <f>N33/N$39</f>
        <v>3.7840528590382373E-2</v>
      </c>
      <c r="P33" s="18" t="s">
        <v>43</v>
      </c>
      <c r="Q33" s="3"/>
      <c r="R33" s="3" t="s">
        <v>72</v>
      </c>
      <c r="S33" s="13">
        <f>I42/1000</f>
        <v>368.18599999999998</v>
      </c>
      <c r="T33" s="15">
        <f>I43</f>
        <v>2.8604011704056857E-2</v>
      </c>
    </row>
    <row r="34" spans="1:20">
      <c r="A34" t="s">
        <v>44</v>
      </c>
      <c r="B34" s="48">
        <v>0</v>
      </c>
      <c r="C34" s="48">
        <v>2219677</v>
      </c>
      <c r="D34" s="48">
        <v>0</v>
      </c>
      <c r="E34" s="48">
        <v>6515</v>
      </c>
      <c r="F34" s="48">
        <v>204457</v>
      </c>
      <c r="G34" s="48">
        <v>0</v>
      </c>
      <c r="H34" s="48">
        <v>26830</v>
      </c>
      <c r="I34" s="48">
        <v>0</v>
      </c>
      <c r="J34" s="48">
        <v>0</v>
      </c>
      <c r="K34" s="48">
        <v>0</v>
      </c>
      <c r="L34" s="48">
        <v>0</v>
      </c>
      <c r="M34" s="48">
        <v>92049</v>
      </c>
      <c r="N34" s="48">
        <f t="shared" si="3"/>
        <v>2549528</v>
      </c>
      <c r="O34" s="17">
        <f>N34/N$39</f>
        <v>0.20559331870581898</v>
      </c>
      <c r="P34" s="18" t="s">
        <v>45</v>
      </c>
      <c r="Q34" s="3"/>
      <c r="R34" s="3" t="s">
        <v>38</v>
      </c>
      <c r="S34" s="14">
        <f>C42/1000</f>
        <v>2774.7089999999998</v>
      </c>
      <c r="T34" s="16">
        <f>C43</f>
        <v>0.21556443947176671</v>
      </c>
    </row>
    <row r="35" spans="1:20">
      <c r="A35" t="s">
        <v>46</v>
      </c>
      <c r="B35" s="48">
        <v>254888</v>
      </c>
      <c r="C35" s="48">
        <v>41935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599892</v>
      </c>
      <c r="N35" s="48">
        <f t="shared" si="3"/>
        <v>896715</v>
      </c>
      <c r="O35" s="17">
        <f>N35/N$39</f>
        <v>7.2310879811199755E-2</v>
      </c>
      <c r="P35" s="18" t="s">
        <v>47</v>
      </c>
      <c r="Q35" s="18"/>
      <c r="R35" s="3" t="s">
        <v>10</v>
      </c>
      <c r="S35" s="14">
        <f>L42/1000</f>
        <v>20.27</v>
      </c>
      <c r="T35" s="16">
        <f>L43</f>
        <v>1.574756555765924E-3</v>
      </c>
    </row>
    <row r="36" spans="1:20">
      <c r="A36" t="s">
        <v>48</v>
      </c>
      <c r="B36" s="48">
        <v>187282</v>
      </c>
      <c r="C36" s="48">
        <v>11194</v>
      </c>
      <c r="D36" s="48">
        <v>0</v>
      </c>
      <c r="E36" s="48">
        <v>0</v>
      </c>
      <c r="F36" s="48">
        <v>0</v>
      </c>
      <c r="G36" s="48">
        <v>317911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723261</v>
      </c>
      <c r="N36" s="48">
        <f t="shared" si="3"/>
        <v>1239648</v>
      </c>
      <c r="O36" s="18"/>
      <c r="P36" s="18"/>
      <c r="Q36" s="3"/>
      <c r="R36" s="3" t="s">
        <v>7</v>
      </c>
      <c r="S36" s="14">
        <f>H42/1000</f>
        <v>42.171999999999997</v>
      </c>
      <c r="T36" s="15">
        <f>H43</f>
        <v>3.2763016018628787E-3</v>
      </c>
    </row>
    <row r="37" spans="1:20">
      <c r="A37" t="s">
        <v>49</v>
      </c>
      <c r="B37" s="48">
        <v>745992</v>
      </c>
      <c r="C37" s="48">
        <v>1516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219768</v>
      </c>
      <c r="N37" s="48">
        <f t="shared" si="3"/>
        <v>967276</v>
      </c>
      <c r="O37" s="18"/>
      <c r="P37" s="18"/>
      <c r="Q37" s="3"/>
      <c r="R37" s="3"/>
      <c r="S37" s="14">
        <f>SUM(S26:S36)</f>
        <v>12871.830840000001</v>
      </c>
      <c r="T37" s="15">
        <f>SUM(T26:T36)</f>
        <v>1</v>
      </c>
    </row>
    <row r="38" spans="1:20">
      <c r="A38" t="s">
        <v>50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134822</v>
      </c>
      <c r="N38" s="48">
        <f t="shared" si="3"/>
        <v>134822</v>
      </c>
      <c r="O38" s="18">
        <f>SUM(O31:O35)</f>
        <v>0.811162171309326</v>
      </c>
      <c r="P38" s="18"/>
      <c r="Q38" s="3"/>
      <c r="R38" s="2"/>
      <c r="S38" s="2"/>
      <c r="T38" s="2"/>
    </row>
    <row r="39" spans="1:20">
      <c r="A39" t="s">
        <v>17</v>
      </c>
      <c r="B39" s="48">
        <f>SUM(B31:B38)</f>
        <v>1537161</v>
      </c>
      <c r="C39" s="48">
        <f t="shared" ref="C39:N39" si="4">SUM(C31:C38)</f>
        <v>2734645</v>
      </c>
      <c r="D39" s="48">
        <f t="shared" si="4"/>
        <v>4234000</v>
      </c>
      <c r="E39" s="48">
        <f t="shared" si="4"/>
        <v>75415</v>
      </c>
      <c r="F39" s="48">
        <f t="shared" si="4"/>
        <v>218779</v>
      </c>
      <c r="G39" s="48">
        <f t="shared" si="4"/>
        <v>393108</v>
      </c>
      <c r="H39" s="48">
        <f t="shared" si="4"/>
        <v>26830</v>
      </c>
      <c r="I39" s="48">
        <f t="shared" si="4"/>
        <v>0</v>
      </c>
      <c r="J39" s="48">
        <f t="shared" si="4"/>
        <v>0</v>
      </c>
      <c r="K39" s="48">
        <f t="shared" si="4"/>
        <v>0</v>
      </c>
      <c r="L39" s="48">
        <f t="shared" si="4"/>
        <v>20270</v>
      </c>
      <c r="M39" s="48">
        <f t="shared" si="4"/>
        <v>3160623</v>
      </c>
      <c r="N39" s="48">
        <f t="shared" si="4"/>
        <v>12400831</v>
      </c>
      <c r="R39" s="7"/>
      <c r="S39" s="7"/>
      <c r="T39" s="7"/>
    </row>
    <row r="40" spans="1:20">
      <c r="R40" s="7"/>
      <c r="S40" s="7" t="s">
        <v>28</v>
      </c>
      <c r="T40" s="7" t="s">
        <v>29</v>
      </c>
    </row>
    <row r="41" spans="1:20">
      <c r="A41" s="21" t="s">
        <v>54</v>
      </c>
      <c r="B41" s="22">
        <f>B38+B37+B36</f>
        <v>933274</v>
      </c>
      <c r="C41" s="22">
        <f t="shared" ref="C41:N41" si="5">C38+C37+C36</f>
        <v>12710</v>
      </c>
      <c r="D41" s="22">
        <f t="shared" si="5"/>
        <v>0</v>
      </c>
      <c r="E41" s="22">
        <f t="shared" si="5"/>
        <v>0</v>
      </c>
      <c r="F41" s="22">
        <f t="shared" si="5"/>
        <v>0</v>
      </c>
      <c r="G41" s="22">
        <f t="shared" si="5"/>
        <v>317911</v>
      </c>
      <c r="H41" s="22">
        <f t="shared" si="5"/>
        <v>0</v>
      </c>
      <c r="I41" s="22">
        <f t="shared" si="5"/>
        <v>0</v>
      </c>
      <c r="J41" s="22">
        <f t="shared" si="5"/>
        <v>0</v>
      </c>
      <c r="K41" s="22">
        <f t="shared" si="5"/>
        <v>0</v>
      </c>
      <c r="L41" s="22">
        <f t="shared" si="5"/>
        <v>0</v>
      </c>
      <c r="M41" s="22">
        <f t="shared" si="5"/>
        <v>1077851</v>
      </c>
      <c r="N41" s="22">
        <f t="shared" si="5"/>
        <v>2341746</v>
      </c>
      <c r="O41" s="17">
        <f>N41/N$39</f>
        <v>0.18883782869067403</v>
      </c>
      <c r="P41" s="17" t="s">
        <v>55</v>
      </c>
      <c r="R41" s="7" t="s">
        <v>51</v>
      </c>
      <c r="S41" s="19">
        <f>N45/1000</f>
        <v>474.15783999999996</v>
      </c>
      <c r="T41" s="7"/>
    </row>
    <row r="42" spans="1:20">
      <c r="A42" s="23" t="s">
        <v>57</v>
      </c>
      <c r="B42" s="22"/>
      <c r="C42" s="24">
        <f>C39+C23</f>
        <v>2774709</v>
      </c>
      <c r="D42" s="24">
        <f t="shared" ref="D42:K42" si="6">D39+D23+D10</f>
        <v>4234000</v>
      </c>
      <c r="E42" s="24">
        <f t="shared" si="6"/>
        <v>75415</v>
      </c>
      <c r="F42" s="24">
        <f t="shared" si="6"/>
        <v>232437</v>
      </c>
      <c r="G42" s="24">
        <f t="shared" si="6"/>
        <v>2042222</v>
      </c>
      <c r="H42" s="24">
        <f t="shared" si="6"/>
        <v>42172</v>
      </c>
      <c r="I42" s="24">
        <f t="shared" si="6"/>
        <v>368186</v>
      </c>
      <c r="J42" s="24">
        <f t="shared" si="6"/>
        <v>0</v>
      </c>
      <c r="K42" s="24">
        <f t="shared" si="6"/>
        <v>0</v>
      </c>
      <c r="L42" s="24">
        <f>L39+L23</f>
        <v>20270</v>
      </c>
      <c r="M42" s="24">
        <f>M39+M23-B6+M45</f>
        <v>3082419.84</v>
      </c>
      <c r="N42" s="25">
        <f>SUM(C42:M42)</f>
        <v>12871830.84</v>
      </c>
      <c r="O42" s="7"/>
      <c r="P42" s="7"/>
      <c r="R42" s="7" t="s">
        <v>52</v>
      </c>
      <c r="S42" s="20">
        <f>N41/1000</f>
        <v>2341.7460000000001</v>
      </c>
      <c r="T42" s="15">
        <f>O41</f>
        <v>0.18883782869067403</v>
      </c>
    </row>
    <row r="43" spans="1:20">
      <c r="A43" s="23" t="s">
        <v>58</v>
      </c>
      <c r="B43" s="22"/>
      <c r="C43" s="17">
        <f t="shared" ref="C43:M43" si="7">C42/$N42</f>
        <v>0.21556443947176671</v>
      </c>
      <c r="D43" s="17">
        <f t="shared" si="7"/>
        <v>0.32893533582204848</v>
      </c>
      <c r="E43" s="17">
        <f t="shared" si="7"/>
        <v>5.8589178911241813E-3</v>
      </c>
      <c r="F43" s="17">
        <f t="shared" si="7"/>
        <v>1.8057804121981453E-2</v>
      </c>
      <c r="G43" s="17">
        <f t="shared" si="7"/>
        <v>0.15865823792942263</v>
      </c>
      <c r="H43" s="17">
        <f t="shared" si="7"/>
        <v>3.2763016018628787E-3</v>
      </c>
      <c r="I43" s="17">
        <f t="shared" si="7"/>
        <v>2.8604011704056857E-2</v>
      </c>
      <c r="J43" s="17">
        <f t="shared" si="7"/>
        <v>0</v>
      </c>
      <c r="K43" s="17">
        <f t="shared" si="7"/>
        <v>0</v>
      </c>
      <c r="L43" s="17">
        <f t="shared" si="7"/>
        <v>1.574756555765924E-3</v>
      </c>
      <c r="M43" s="17">
        <f t="shared" si="7"/>
        <v>0.23947019490197091</v>
      </c>
      <c r="N43" s="17">
        <f>SUM(C43:M43)</f>
        <v>1</v>
      </c>
      <c r="O43" s="7"/>
      <c r="P43" s="7"/>
      <c r="R43" s="7" t="s">
        <v>53</v>
      </c>
      <c r="S43" s="20">
        <f>N35/1000</f>
        <v>896.71500000000003</v>
      </c>
      <c r="T43" s="16">
        <f>O35</f>
        <v>7.2310879811199755E-2</v>
      </c>
    </row>
    <row r="44" spans="1:20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R44" s="7" t="s">
        <v>56</v>
      </c>
      <c r="S44" s="20">
        <f>N33/1000</f>
        <v>469.25400000000002</v>
      </c>
      <c r="T44" s="15">
        <f>O33</f>
        <v>3.7840528590382373E-2</v>
      </c>
    </row>
    <row r="45" spans="1:20">
      <c r="A45" s="6" t="s">
        <v>61</v>
      </c>
      <c r="B45" s="6">
        <f>B23-B39</f>
        <v>221308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252849.84</v>
      </c>
      <c r="N45" s="25">
        <f>B45+M45</f>
        <v>474157.83999999997</v>
      </c>
      <c r="O45" s="7"/>
      <c r="P45" s="7"/>
      <c r="R45" s="7" t="s">
        <v>37</v>
      </c>
      <c r="S45" s="20">
        <f>N31/1000</f>
        <v>212.93199999999999</v>
      </c>
      <c r="T45" s="15">
        <f>O31</f>
        <v>1.7170784764343614E-2</v>
      </c>
    </row>
    <row r="46" spans="1:20">
      <c r="B46" s="49">
        <f>B45/B23</f>
        <v>0.12585265933036066</v>
      </c>
      <c r="R46" s="7" t="s">
        <v>59</v>
      </c>
      <c r="S46" s="20">
        <f>N32/1000</f>
        <v>5930.6559999999999</v>
      </c>
      <c r="T46" s="16">
        <f>O32</f>
        <v>0.47824665943758121</v>
      </c>
    </row>
    <row r="47" spans="1:20">
      <c r="R47" s="7" t="s">
        <v>60</v>
      </c>
      <c r="S47" s="20">
        <f>N34/1000</f>
        <v>2549.5279999999998</v>
      </c>
      <c r="T47" s="16">
        <f>O34</f>
        <v>0.20559331870581898</v>
      </c>
    </row>
    <row r="48" spans="1:20">
      <c r="D48" s="48"/>
      <c r="R48" s="7" t="s">
        <v>62</v>
      </c>
      <c r="S48" s="20">
        <f>SUM(S42:S47)</f>
        <v>12400.831</v>
      </c>
      <c r="T48" s="15">
        <f>SUM(T42:T47)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/>
  <dimension ref="A1:AU70"/>
  <sheetViews>
    <sheetView zoomScale="125" zoomScaleNormal="125" zoomScalePageLayoutView="125" workbookViewId="0">
      <selection activeCell="B4" sqref="B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70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8">
        <v>65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38">
        <f>SUM(B6:B9)</f>
        <v>65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70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31009</v>
      </c>
      <c r="C18" s="9">
        <v>269</v>
      </c>
      <c r="D18" s="9">
        <v>0</v>
      </c>
      <c r="E18" s="9">
        <v>0</v>
      </c>
      <c r="F18" s="9">
        <v>360</v>
      </c>
      <c r="G18" s="9">
        <v>30808</v>
      </c>
      <c r="H18" s="9">
        <v>0</v>
      </c>
      <c r="I18" s="9"/>
      <c r="J18" s="9"/>
      <c r="K18" s="9"/>
      <c r="L18" s="9"/>
      <c r="M18" s="9"/>
      <c r="N18" s="9">
        <v>31437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31009</v>
      </c>
      <c r="C23" s="9">
        <v>269</v>
      </c>
      <c r="D23" s="9">
        <v>0</v>
      </c>
      <c r="E23" s="9">
        <v>0</v>
      </c>
      <c r="F23" s="9">
        <v>360</v>
      </c>
      <c r="G23" s="9">
        <v>30808</v>
      </c>
      <c r="H23" s="9">
        <v>0</v>
      </c>
      <c r="I23" s="9"/>
      <c r="J23" s="9"/>
      <c r="K23" s="9"/>
      <c r="L23" s="9"/>
      <c r="M23" s="9"/>
      <c r="N23" s="9">
        <v>31437</v>
      </c>
      <c r="O23" s="3"/>
      <c r="P23" s="3"/>
      <c r="Q23" s="3"/>
      <c r="R23" s="3" t="s">
        <v>27</v>
      </c>
      <c r="S23" s="13">
        <f>N42/1000</f>
        <v>285.78919999999999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146.16720000000001</v>
      </c>
      <c r="T26" s="15">
        <f>M43</f>
        <v>0.51145109752222973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43.598999999999997</v>
      </c>
      <c r="T27" s="16">
        <f>G43</f>
        <v>0.15255649968578239</v>
      </c>
    </row>
    <row r="28" spans="1:20" ht="15">
      <c r="A28" s="4" t="s">
        <v>70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7.9589999999999996</v>
      </c>
      <c r="T29" s="15">
        <f>F43</f>
        <v>2.7849197940300052E-2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38">
        <v>2800</v>
      </c>
      <c r="D31" s="9">
        <v>0</v>
      </c>
      <c r="E31" s="9">
        <v>0</v>
      </c>
      <c r="F31" s="9">
        <v>280</v>
      </c>
      <c r="G31" s="9">
        <v>0</v>
      </c>
      <c r="H31" s="9">
        <v>0</v>
      </c>
      <c r="I31" s="9"/>
      <c r="J31" s="9"/>
      <c r="K31" s="9"/>
      <c r="L31" s="9"/>
      <c r="M31" s="9">
        <v>8252</v>
      </c>
      <c r="N31" s="38">
        <f>SUM(B31:M31)</f>
        <v>11332</v>
      </c>
      <c r="O31" s="17">
        <f>N31/N$39</f>
        <v>4.2074778153194964E-2</v>
      </c>
      <c r="P31" s="18" t="s">
        <v>37</v>
      </c>
      <c r="Q31" s="3"/>
      <c r="R31" s="3" t="s">
        <v>38</v>
      </c>
      <c r="S31" s="14">
        <f>C42/1000</f>
        <v>88.063999999999993</v>
      </c>
      <c r="T31" s="16">
        <f>C43</f>
        <v>0.30814320485168789</v>
      </c>
    </row>
    <row r="32" spans="1:20" ht="15">
      <c r="A32" s="5" t="s">
        <v>39</v>
      </c>
      <c r="B32" s="9">
        <v>2079</v>
      </c>
      <c r="C32" s="38">
        <f>C39-C37-C36-C35-C34-C33-C31</f>
        <v>997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/>
      <c r="J32" s="9"/>
      <c r="K32" s="9"/>
      <c r="L32" s="9"/>
      <c r="M32" s="9">
        <v>8807</v>
      </c>
      <c r="N32" s="38">
        <f>SUM(B32:M32)</f>
        <v>11883</v>
      </c>
      <c r="O32" s="17">
        <f>N32/N$39</f>
        <v>4.412059555192515E-2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4952</v>
      </c>
      <c r="C33" s="9">
        <v>631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9677</v>
      </c>
      <c r="N33" s="9">
        <v>15260</v>
      </c>
      <c r="O33" s="17">
        <f>N33/N$39</f>
        <v>5.665911706828055E-2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80808</v>
      </c>
      <c r="D34" s="9">
        <v>0</v>
      </c>
      <c r="E34" s="9">
        <v>0</v>
      </c>
      <c r="F34" s="9">
        <v>7319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88127</v>
      </c>
      <c r="O34" s="17">
        <f>N34/N$39</f>
        <v>0.32720825752793969</v>
      </c>
      <c r="P34" s="18" t="s">
        <v>45</v>
      </c>
      <c r="Q34" s="3"/>
      <c r="R34" s="3"/>
      <c r="S34" s="14">
        <f>SUM(S26:S33)</f>
        <v>285.78919999999999</v>
      </c>
      <c r="T34" s="15">
        <f>SUM(T26:T33)</f>
        <v>1</v>
      </c>
    </row>
    <row r="35" spans="1:47" ht="15">
      <c r="A35" s="5" t="s">
        <v>46</v>
      </c>
      <c r="B35" s="9">
        <v>6562</v>
      </c>
      <c r="C35" s="9">
        <v>1656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18896</v>
      </c>
      <c r="N35" s="9">
        <v>27114</v>
      </c>
      <c r="O35" s="17">
        <f>N35/N$39</f>
        <v>0.10067203802027253</v>
      </c>
      <c r="P35" s="18" t="s">
        <v>47</v>
      </c>
      <c r="Q35" s="18"/>
    </row>
    <row r="36" spans="1:47" ht="15">
      <c r="A36" s="5" t="s">
        <v>48</v>
      </c>
      <c r="B36" s="9">
        <v>1589</v>
      </c>
      <c r="C36" s="9">
        <v>896</v>
      </c>
      <c r="D36" s="9">
        <v>0</v>
      </c>
      <c r="E36" s="9">
        <v>0</v>
      </c>
      <c r="F36" s="9">
        <v>0</v>
      </c>
      <c r="G36" s="9">
        <v>12791</v>
      </c>
      <c r="H36" s="9">
        <v>0</v>
      </c>
      <c r="I36" s="9"/>
      <c r="J36" s="9"/>
      <c r="K36" s="9"/>
      <c r="L36" s="9"/>
      <c r="M36" s="9">
        <v>61491</v>
      </c>
      <c r="N36" s="9">
        <v>76768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10622</v>
      </c>
      <c r="C37" s="9">
        <v>7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5757</v>
      </c>
      <c r="N37" s="9">
        <v>16386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22461</v>
      </c>
      <c r="N38" s="9">
        <v>22461</v>
      </c>
      <c r="O38" s="18">
        <f>SUM(O31:O35)</f>
        <v>0.5707347863216129</v>
      </c>
      <c r="P38" s="18"/>
      <c r="Q38" s="3"/>
      <c r="R38" s="7" t="s">
        <v>51</v>
      </c>
      <c r="S38" s="19">
        <f>N45/1000</f>
        <v>16.0322</v>
      </c>
      <c r="T38" s="7"/>
    </row>
    <row r="39" spans="1:47" ht="15">
      <c r="A39" s="5" t="s">
        <v>17</v>
      </c>
      <c r="B39" s="9">
        <v>25804</v>
      </c>
      <c r="C39" s="9">
        <v>87795</v>
      </c>
      <c r="D39" s="9">
        <v>0</v>
      </c>
      <c r="E39" s="9">
        <v>0</v>
      </c>
      <c r="F39" s="9">
        <v>7599</v>
      </c>
      <c r="G39" s="9">
        <v>12791</v>
      </c>
      <c r="H39" s="9">
        <v>0</v>
      </c>
      <c r="I39" s="9"/>
      <c r="J39" s="9"/>
      <c r="K39" s="9"/>
      <c r="L39" s="9"/>
      <c r="M39" s="9">
        <v>135340</v>
      </c>
      <c r="N39" s="9">
        <v>269330</v>
      </c>
      <c r="O39" s="3"/>
      <c r="P39" s="3"/>
      <c r="Q39" s="3"/>
      <c r="R39" s="7" t="s">
        <v>52</v>
      </c>
      <c r="S39" s="20">
        <f>N41/1000</f>
        <v>115.61499999999999</v>
      </c>
      <c r="T39" s="15">
        <f>O41</f>
        <v>0.42926892659562621</v>
      </c>
    </row>
    <row r="40" spans="1:47">
      <c r="R40" s="7" t="s">
        <v>53</v>
      </c>
      <c r="S40" s="20">
        <f>N35/1000</f>
        <v>27.114000000000001</v>
      </c>
      <c r="T40" s="16">
        <f>O35</f>
        <v>0.10067203802027253</v>
      </c>
    </row>
    <row r="41" spans="1:47" ht="15">
      <c r="A41" s="21" t="s">
        <v>54</v>
      </c>
      <c r="B41" s="22">
        <f>B38+B37+B36</f>
        <v>12211</v>
      </c>
      <c r="C41" s="22">
        <f t="shared" ref="C41:N41" si="0">C38+C37+C36</f>
        <v>903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12791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89709</v>
      </c>
      <c r="N41" s="22">
        <f t="shared" si="0"/>
        <v>115615</v>
      </c>
      <c r="O41" s="17">
        <f>N41/N$39</f>
        <v>0.42926892659562621</v>
      </c>
      <c r="P41" s="17" t="s">
        <v>55</v>
      </c>
      <c r="Q41" s="7"/>
      <c r="R41" s="7" t="s">
        <v>56</v>
      </c>
      <c r="S41" s="20">
        <f>N33/1000</f>
        <v>15.26</v>
      </c>
      <c r="T41" s="15">
        <f>O33</f>
        <v>5.665911706828055E-2</v>
      </c>
    </row>
    <row r="42" spans="1:47" ht="15">
      <c r="A42" s="23" t="s">
        <v>57</v>
      </c>
      <c r="B42" s="22"/>
      <c r="C42" s="24">
        <f>C39+C23+C10</f>
        <v>88064</v>
      </c>
      <c r="D42" s="24">
        <f t="shared" ref="D42:L42" si="1">D39+D23+D10</f>
        <v>0</v>
      </c>
      <c r="E42" s="24">
        <f t="shared" si="1"/>
        <v>0</v>
      </c>
      <c r="F42" s="24">
        <f t="shared" si="1"/>
        <v>7959</v>
      </c>
      <c r="G42" s="24">
        <f t="shared" si="1"/>
        <v>43599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146167.20000000001</v>
      </c>
      <c r="N42" s="25">
        <f>SUM(C42:M42)</f>
        <v>285789.2</v>
      </c>
      <c r="O42" s="7"/>
      <c r="P42" s="7"/>
      <c r="Q42" s="7"/>
      <c r="R42" s="7" t="s">
        <v>37</v>
      </c>
      <c r="S42" s="20">
        <f>N31/1000</f>
        <v>11.332000000000001</v>
      </c>
      <c r="T42" s="15">
        <f>O31</f>
        <v>4.2074778153194964E-2</v>
      </c>
    </row>
    <row r="43" spans="1:47" ht="15">
      <c r="A43" s="23" t="s">
        <v>58</v>
      </c>
      <c r="B43" s="22"/>
      <c r="C43" s="17">
        <f t="shared" ref="C43:M43" si="2">C42/$N42</f>
        <v>0.30814320485168789</v>
      </c>
      <c r="D43" s="17">
        <f t="shared" si="2"/>
        <v>0</v>
      </c>
      <c r="E43" s="17">
        <f t="shared" si="2"/>
        <v>0</v>
      </c>
      <c r="F43" s="17">
        <f t="shared" si="2"/>
        <v>2.7849197940300052E-2</v>
      </c>
      <c r="G43" s="17">
        <f t="shared" si="2"/>
        <v>0.15255649968578239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0.51145109752222973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11.882999999999999</v>
      </c>
      <c r="T43" s="16">
        <f>O32</f>
        <v>4.412059555192515E-2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88.126999999999995</v>
      </c>
      <c r="T44" s="16">
        <f>O34</f>
        <v>0.32720825752793969</v>
      </c>
    </row>
    <row r="45" spans="1:47" ht="15">
      <c r="A45" s="6" t="s">
        <v>61</v>
      </c>
      <c r="B45" s="6">
        <f>B23-B39</f>
        <v>5205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10827.2</v>
      </c>
      <c r="N45" s="25">
        <f>B45+M45</f>
        <v>16032.2</v>
      </c>
      <c r="O45" s="7"/>
      <c r="P45" s="7"/>
      <c r="Q45" s="7"/>
      <c r="R45" s="7" t="s">
        <v>62</v>
      </c>
      <c r="S45" s="20">
        <f>SUM(S39:S44)</f>
        <v>269.33099999999996</v>
      </c>
      <c r="T45" s="15">
        <f>SUM(T39:T44)</f>
        <v>1.000003712917239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8"/>
      <c r="E47" s="27"/>
      <c r="F47" s="27"/>
      <c r="G47" s="27"/>
      <c r="H47" s="27"/>
      <c r="I47" s="27"/>
      <c r="J47" s="27"/>
      <c r="K47" s="27"/>
      <c r="L47" s="27"/>
      <c r="M47" s="27"/>
      <c r="N47" s="9"/>
      <c r="O47" s="28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7"/>
      <c r="H48" s="27"/>
      <c r="I48" s="27"/>
      <c r="J48" s="27"/>
      <c r="K48" s="27"/>
      <c r="L48" s="27"/>
      <c r="M48" s="27"/>
      <c r="N48" s="9"/>
      <c r="O48" s="28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AU70"/>
  <sheetViews>
    <sheetView zoomScale="125" zoomScaleNormal="125" zoomScalePageLayoutView="125" workbookViewId="0">
      <selection activeCell="B5" sqref="B5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38">
        <f>B10-B9</f>
        <v>2723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8">
        <v>6615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9338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27596</v>
      </c>
      <c r="C18" s="9">
        <v>1035</v>
      </c>
      <c r="D18" s="9">
        <v>0</v>
      </c>
      <c r="E18" s="9">
        <v>0</v>
      </c>
      <c r="F18" s="9">
        <v>0</v>
      </c>
      <c r="G18" s="9">
        <v>26364</v>
      </c>
      <c r="H18" s="9">
        <v>0</v>
      </c>
      <c r="I18" s="9"/>
      <c r="J18" s="9"/>
      <c r="K18" s="9"/>
      <c r="L18" s="9"/>
      <c r="M18" s="9"/>
      <c r="N18" s="9">
        <v>27399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27596</v>
      </c>
      <c r="C23" s="9">
        <v>1035</v>
      </c>
      <c r="D23" s="9">
        <v>0</v>
      </c>
      <c r="E23" s="9">
        <v>0</v>
      </c>
      <c r="F23" s="9">
        <v>0</v>
      </c>
      <c r="G23" s="9">
        <v>26364</v>
      </c>
      <c r="H23" s="9">
        <v>0</v>
      </c>
      <c r="I23" s="9"/>
      <c r="J23" s="9"/>
      <c r="K23" s="9"/>
      <c r="L23" s="9"/>
      <c r="M23" s="9"/>
      <c r="N23" s="9">
        <v>27399</v>
      </c>
      <c r="O23" s="3"/>
      <c r="P23" s="3"/>
      <c r="Q23" s="3"/>
      <c r="R23" s="3" t="s">
        <v>27</v>
      </c>
      <c r="S23" s="13">
        <f>N42/1000</f>
        <v>242.52103999999997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87.386039999999994</v>
      </c>
      <c r="T26" s="15">
        <f>M43</f>
        <v>0.36032354141314915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62.341999999999999</v>
      </c>
      <c r="T27" s="16">
        <f>G43</f>
        <v>0.25705810926755057</v>
      </c>
    </row>
    <row r="28" spans="1:20" ht="15">
      <c r="A28" s="4" t="s">
        <v>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6.577</v>
      </c>
      <c r="T29" s="15">
        <f>F43</f>
        <v>2.7119296536086107E-2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4.0999999999999996</v>
      </c>
      <c r="T30" s="15">
        <f>E43</f>
        <v>1.6905749703201009E-2</v>
      </c>
    </row>
    <row r="31" spans="1:20" ht="15">
      <c r="A31" s="5" t="s">
        <v>36</v>
      </c>
      <c r="B31" s="9">
        <v>0</v>
      </c>
      <c r="C31" s="9">
        <v>7588</v>
      </c>
      <c r="D31" s="9">
        <v>0</v>
      </c>
      <c r="E31" s="9">
        <v>0</v>
      </c>
      <c r="F31" s="9">
        <v>734</v>
      </c>
      <c r="G31" s="9">
        <v>0</v>
      </c>
      <c r="H31" s="9">
        <v>0</v>
      </c>
      <c r="I31" s="9"/>
      <c r="J31" s="9"/>
      <c r="K31" s="9"/>
      <c r="L31" s="9"/>
      <c r="M31" s="9">
        <v>4268</v>
      </c>
      <c r="N31" s="9">
        <v>12590</v>
      </c>
      <c r="O31" s="17">
        <f>N31/N$39</f>
        <v>5.4084008488482986E-2</v>
      </c>
      <c r="P31" s="18" t="s">
        <v>37</v>
      </c>
      <c r="Q31" s="3"/>
      <c r="R31" s="3" t="s">
        <v>38</v>
      </c>
      <c r="S31" s="14">
        <f>C42/1000</f>
        <v>82.116</v>
      </c>
      <c r="T31" s="16">
        <f>C43</f>
        <v>0.33859330308001323</v>
      </c>
    </row>
    <row r="32" spans="1:20" ht="15">
      <c r="A32" s="5" t="s">
        <v>39</v>
      </c>
      <c r="B32" s="9">
        <v>147</v>
      </c>
      <c r="C32" s="9">
        <v>10882</v>
      </c>
      <c r="D32" s="9">
        <v>0</v>
      </c>
      <c r="E32" s="38">
        <v>4100</v>
      </c>
      <c r="F32" s="9">
        <v>52</v>
      </c>
      <c r="G32" s="38">
        <f>N32-M32-F32-E32-C32-B32</f>
        <v>7696</v>
      </c>
      <c r="H32" s="9">
        <v>0</v>
      </c>
      <c r="I32" s="9"/>
      <c r="J32" s="9"/>
      <c r="K32" s="9"/>
      <c r="L32" s="9"/>
      <c r="M32" s="9">
        <v>14891</v>
      </c>
      <c r="N32" s="9">
        <v>37768</v>
      </c>
      <c r="O32" s="17">
        <f>N32/N$39</f>
        <v>0.16224343388348098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6555</v>
      </c>
      <c r="C33" s="9">
        <v>899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8904</v>
      </c>
      <c r="N33" s="9">
        <v>16359</v>
      </c>
      <c r="O33" s="17">
        <f>N33/N$39</f>
        <v>7.0274844707155934E-2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60529</v>
      </c>
      <c r="D34" s="9">
        <v>0</v>
      </c>
      <c r="E34" s="9">
        <v>0</v>
      </c>
      <c r="F34" s="9">
        <v>5790</v>
      </c>
      <c r="G34" s="9">
        <v>0</v>
      </c>
      <c r="H34" s="9">
        <v>0</v>
      </c>
      <c r="I34" s="9"/>
      <c r="J34" s="9"/>
      <c r="K34" s="9"/>
      <c r="L34" s="9"/>
      <c r="M34" s="9">
        <v>147</v>
      </c>
      <c r="N34" s="9">
        <v>66467</v>
      </c>
      <c r="O34" s="17">
        <f>N34/N$39</f>
        <v>0.28552833933312138</v>
      </c>
      <c r="P34" s="18" t="s">
        <v>45</v>
      </c>
      <c r="Q34" s="3"/>
      <c r="R34" s="3"/>
      <c r="S34" s="14">
        <f>SUM(S26:S33)</f>
        <v>242.52103999999997</v>
      </c>
      <c r="T34" s="15">
        <f>SUM(T26:T33)</f>
        <v>1</v>
      </c>
    </row>
    <row r="35" spans="1:47" ht="15">
      <c r="A35" s="5" t="s">
        <v>46</v>
      </c>
      <c r="B35" s="9">
        <v>5210</v>
      </c>
      <c r="C35" s="9">
        <v>297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8829</v>
      </c>
      <c r="N35" s="9">
        <v>14336</v>
      </c>
      <c r="O35" s="17">
        <f>N35/N$39</f>
        <v>6.1584459546536303E-2</v>
      </c>
      <c r="P35" s="18" t="s">
        <v>47</v>
      </c>
      <c r="Q35" s="18"/>
    </row>
    <row r="36" spans="1:47" ht="15">
      <c r="A36" s="5" t="s">
        <v>48</v>
      </c>
      <c r="B36" s="9">
        <v>1248</v>
      </c>
      <c r="C36" s="9">
        <v>780</v>
      </c>
      <c r="D36" s="9">
        <v>0</v>
      </c>
      <c r="E36" s="9">
        <v>0</v>
      </c>
      <c r="F36" s="9">
        <v>0</v>
      </c>
      <c r="G36" s="9">
        <v>28282</v>
      </c>
      <c r="H36" s="9">
        <v>0</v>
      </c>
      <c r="I36" s="9"/>
      <c r="J36" s="9"/>
      <c r="K36" s="9"/>
      <c r="L36" s="9"/>
      <c r="M36" s="9">
        <v>35053</v>
      </c>
      <c r="N36" s="9">
        <v>65362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10978</v>
      </c>
      <c r="C37" s="9">
        <v>106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2944</v>
      </c>
      <c r="N37" s="9">
        <v>14029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5876</v>
      </c>
      <c r="N38" s="9">
        <v>5876</v>
      </c>
      <c r="O38" s="18">
        <f>SUM(O31:O35)</f>
        <v>0.63371508595877757</v>
      </c>
      <c r="P38" s="18"/>
      <c r="Q38" s="3"/>
      <c r="R38" s="7" t="s">
        <v>51</v>
      </c>
      <c r="S38" s="19">
        <f>N45/1000</f>
        <v>9.9310400000000012</v>
      </c>
      <c r="T38" s="7"/>
    </row>
    <row r="39" spans="1:47" ht="15">
      <c r="A39" s="5" t="s">
        <v>17</v>
      </c>
      <c r="B39" s="9">
        <v>24138</v>
      </c>
      <c r="C39" s="9">
        <v>81081</v>
      </c>
      <c r="D39" s="9">
        <v>0</v>
      </c>
      <c r="E39" s="38">
        <f>SUM(E31:E38)</f>
        <v>4100</v>
      </c>
      <c r="F39" s="9">
        <v>6577</v>
      </c>
      <c r="G39" s="38">
        <f>SUM(G31:G38)</f>
        <v>35978</v>
      </c>
      <c r="H39" s="9">
        <v>0</v>
      </c>
      <c r="I39" s="9"/>
      <c r="J39" s="9"/>
      <c r="K39" s="9"/>
      <c r="L39" s="9"/>
      <c r="M39" s="9">
        <v>80913</v>
      </c>
      <c r="N39" s="9">
        <v>232786</v>
      </c>
      <c r="O39" s="3"/>
      <c r="P39" s="3"/>
      <c r="Q39" s="3"/>
      <c r="R39" s="7" t="s">
        <v>52</v>
      </c>
      <c r="S39" s="20">
        <f>N41/1000</f>
        <v>85.266999999999996</v>
      </c>
      <c r="T39" s="15">
        <f>O41</f>
        <v>0.36628920983220642</v>
      </c>
    </row>
    <row r="40" spans="1:47">
      <c r="R40" s="7" t="s">
        <v>53</v>
      </c>
      <c r="S40" s="20">
        <f>N35/1000</f>
        <v>14.336</v>
      </c>
      <c r="T40" s="16">
        <f>O35</f>
        <v>6.1584459546536303E-2</v>
      </c>
    </row>
    <row r="41" spans="1:47" ht="15">
      <c r="A41" s="21" t="s">
        <v>54</v>
      </c>
      <c r="B41" s="22">
        <f>B38+B37+B36</f>
        <v>12226</v>
      </c>
      <c r="C41" s="22">
        <f t="shared" ref="C41:N41" si="0">C38+C37+C36</f>
        <v>886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28282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43873</v>
      </c>
      <c r="N41" s="22">
        <f t="shared" si="0"/>
        <v>85267</v>
      </c>
      <c r="O41" s="17">
        <f>N41/N$39</f>
        <v>0.36628920983220642</v>
      </c>
      <c r="P41" s="17" t="s">
        <v>55</v>
      </c>
      <c r="Q41" s="7"/>
      <c r="R41" s="7" t="s">
        <v>56</v>
      </c>
      <c r="S41" s="20">
        <f>N33/1000</f>
        <v>16.359000000000002</v>
      </c>
      <c r="T41" s="15">
        <f>O33</f>
        <v>7.0274844707155934E-2</v>
      </c>
    </row>
    <row r="42" spans="1:47" ht="15">
      <c r="A42" s="23" t="s">
        <v>57</v>
      </c>
      <c r="B42" s="22"/>
      <c r="C42" s="24">
        <f>C39+C23+C10</f>
        <v>82116</v>
      </c>
      <c r="D42" s="24">
        <f t="shared" ref="D42:L42" si="1">D39+D23+D10</f>
        <v>0</v>
      </c>
      <c r="E42" s="24">
        <f t="shared" si="1"/>
        <v>4100</v>
      </c>
      <c r="F42" s="24">
        <f t="shared" si="1"/>
        <v>6577</v>
      </c>
      <c r="G42" s="24">
        <f t="shared" si="1"/>
        <v>62342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87386.04</v>
      </c>
      <c r="N42" s="25">
        <f>SUM(C42:M42)</f>
        <v>242521.03999999998</v>
      </c>
      <c r="O42" s="7"/>
      <c r="P42" s="7"/>
      <c r="Q42" s="7"/>
      <c r="R42" s="7" t="s">
        <v>37</v>
      </c>
      <c r="S42" s="20">
        <f>N31/1000</f>
        <v>12.59</v>
      </c>
      <c r="T42" s="15">
        <f>O31</f>
        <v>5.4084008488482986E-2</v>
      </c>
    </row>
    <row r="43" spans="1:47" ht="15">
      <c r="A43" s="23" t="s">
        <v>58</v>
      </c>
      <c r="B43" s="22"/>
      <c r="C43" s="17">
        <f t="shared" ref="C43:M43" si="2">C42/$N42</f>
        <v>0.33859330308001323</v>
      </c>
      <c r="D43" s="17">
        <f t="shared" si="2"/>
        <v>0</v>
      </c>
      <c r="E43" s="17">
        <f t="shared" si="2"/>
        <v>1.6905749703201009E-2</v>
      </c>
      <c r="F43" s="17">
        <f t="shared" si="2"/>
        <v>2.7119296536086107E-2</v>
      </c>
      <c r="G43" s="17">
        <f t="shared" si="2"/>
        <v>0.25705810926755057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0.36032354141314915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37.768000000000001</v>
      </c>
      <c r="T43" s="16">
        <f>O32</f>
        <v>0.16224343388348098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66.466999999999999</v>
      </c>
      <c r="T44" s="16">
        <f>O34</f>
        <v>0.28552833933312138</v>
      </c>
    </row>
    <row r="45" spans="1:47" ht="15">
      <c r="A45" s="6" t="s">
        <v>61</v>
      </c>
      <c r="B45" s="6">
        <f>B23-B39</f>
        <v>3458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6473.04</v>
      </c>
      <c r="N45" s="25">
        <f>B45+M45</f>
        <v>9931.0400000000009</v>
      </c>
      <c r="O45" s="7"/>
      <c r="P45" s="7"/>
      <c r="Q45" s="7"/>
      <c r="R45" s="7" t="s">
        <v>62</v>
      </c>
      <c r="S45" s="20">
        <f>SUM(S39:S44)</f>
        <v>232.78699999999998</v>
      </c>
      <c r="T45" s="15">
        <f>SUM(T39:T44)</f>
        <v>1.0000042957909838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8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AU70"/>
  <sheetViews>
    <sheetView zoomScale="125" zoomScaleNormal="125" zoomScalePageLayoutView="125" workbookViewId="0">
      <selection activeCell="B5" sqref="B5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63</v>
      </c>
      <c r="B2" s="4"/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20007</v>
      </c>
      <c r="C18" s="9">
        <v>985</v>
      </c>
      <c r="D18" s="9">
        <v>0</v>
      </c>
      <c r="E18" s="9">
        <v>0</v>
      </c>
      <c r="F18" s="9">
        <v>0</v>
      </c>
      <c r="G18" s="9">
        <v>22321</v>
      </c>
      <c r="H18" s="9">
        <v>0</v>
      </c>
      <c r="I18" s="9"/>
      <c r="J18" s="9"/>
      <c r="K18" s="9"/>
      <c r="L18" s="9"/>
      <c r="M18" s="9"/>
      <c r="N18" s="9">
        <v>23306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20007</v>
      </c>
      <c r="C23" s="9">
        <v>985</v>
      </c>
      <c r="D23" s="9">
        <v>0</v>
      </c>
      <c r="E23" s="9">
        <v>0</v>
      </c>
      <c r="F23" s="9">
        <v>0</v>
      </c>
      <c r="G23" s="9">
        <v>22321</v>
      </c>
      <c r="H23" s="9">
        <v>0</v>
      </c>
      <c r="I23" s="9"/>
      <c r="J23" s="9"/>
      <c r="K23" s="9"/>
      <c r="L23" s="9"/>
      <c r="M23" s="9"/>
      <c r="N23" s="9">
        <v>23306</v>
      </c>
      <c r="O23" s="3"/>
      <c r="P23" s="3"/>
      <c r="Q23" s="3"/>
      <c r="R23" s="3" t="s">
        <v>27</v>
      </c>
      <c r="S23" s="13">
        <f>N42/1000</f>
        <v>184.67308000000003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51.598080000000003</v>
      </c>
      <c r="T26" s="15">
        <f>M43</f>
        <v>0.27940228213012963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45.314999999999998</v>
      </c>
      <c r="T27" s="16">
        <f>G43</f>
        <v>0.24537956479634171</v>
      </c>
    </row>
    <row r="28" spans="1:20" ht="15">
      <c r="A28" s="4" t="s">
        <v>63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6.84</v>
      </c>
      <c r="T29" s="15">
        <f>F43</f>
        <v>3.7038424874919505E-2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9">
        <v>8156</v>
      </c>
      <c r="D31" s="9">
        <v>0</v>
      </c>
      <c r="E31" s="9">
        <v>0</v>
      </c>
      <c r="F31" s="9">
        <v>801</v>
      </c>
      <c r="G31" s="9">
        <v>0</v>
      </c>
      <c r="H31" s="9">
        <v>0</v>
      </c>
      <c r="I31" s="9"/>
      <c r="J31" s="9"/>
      <c r="K31" s="9"/>
      <c r="L31" s="9"/>
      <c r="M31" s="9">
        <v>1792</v>
      </c>
      <c r="N31" s="9">
        <v>10749</v>
      </c>
      <c r="O31" s="17">
        <f>N31/N$39</f>
        <v>6.1147170755849342E-2</v>
      </c>
      <c r="P31" s="18" t="s">
        <v>37</v>
      </c>
      <c r="Q31" s="3"/>
      <c r="R31" s="3" t="s">
        <v>38</v>
      </c>
      <c r="S31" s="14">
        <f>C42/1000</f>
        <v>80.92</v>
      </c>
      <c r="T31" s="16">
        <f>C43</f>
        <v>0.43817972819860912</v>
      </c>
    </row>
    <row r="32" spans="1:20" ht="15">
      <c r="A32" s="5" t="s">
        <v>39</v>
      </c>
      <c r="B32" s="9">
        <v>286</v>
      </c>
      <c r="C32" s="38">
        <f>N32-M32-G32-F32-B32</f>
        <v>1069</v>
      </c>
      <c r="D32" s="9">
        <v>0</v>
      </c>
      <c r="E32" s="9">
        <v>0</v>
      </c>
      <c r="F32" s="9">
        <v>14</v>
      </c>
      <c r="G32" s="38">
        <f>G39-G36</f>
        <v>797</v>
      </c>
      <c r="H32" s="9">
        <v>0</v>
      </c>
      <c r="I32" s="9"/>
      <c r="J32" s="9"/>
      <c r="K32" s="9"/>
      <c r="L32" s="9"/>
      <c r="M32" s="9">
        <v>1794</v>
      </c>
      <c r="N32" s="9">
        <v>3960</v>
      </c>
      <c r="O32" s="17">
        <f>N32/N$39</f>
        <v>2.2527006809299786E-2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3923</v>
      </c>
      <c r="C33" s="9">
        <v>277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3260</v>
      </c>
      <c r="N33" s="9">
        <v>7460</v>
      </c>
      <c r="O33" s="17">
        <f>N33/N$39</f>
        <v>4.2437240100347579E-2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69159</v>
      </c>
      <c r="D34" s="9">
        <v>0</v>
      </c>
      <c r="E34" s="9">
        <v>0</v>
      </c>
      <c r="F34" s="9">
        <v>6025</v>
      </c>
      <c r="G34" s="9">
        <v>0</v>
      </c>
      <c r="H34" s="9">
        <v>0</v>
      </c>
      <c r="I34" s="9"/>
      <c r="J34" s="9"/>
      <c r="K34" s="9"/>
      <c r="L34" s="9"/>
      <c r="M34" s="9">
        <v>22</v>
      </c>
      <c r="N34" s="9">
        <v>75206</v>
      </c>
      <c r="O34" s="17">
        <f>N34/N$39</f>
        <v>0.42781971568186861</v>
      </c>
      <c r="P34" s="18" t="s">
        <v>45</v>
      </c>
      <c r="Q34" s="3"/>
      <c r="R34" s="3"/>
      <c r="S34" s="14">
        <f>SUM(S26:S33)</f>
        <v>184.67308000000003</v>
      </c>
      <c r="T34" s="15">
        <f>SUM(T26:T33)</f>
        <v>1</v>
      </c>
    </row>
    <row r="35" spans="1:47" ht="15">
      <c r="A35" s="5" t="s">
        <v>46</v>
      </c>
      <c r="B35" s="9">
        <v>2208</v>
      </c>
      <c r="C35" s="9">
        <v>437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14328</v>
      </c>
      <c r="N35" s="9">
        <v>16973</v>
      </c>
      <c r="O35" s="17">
        <f>N35/N$39</f>
        <v>9.6553254185415466E-2</v>
      </c>
      <c r="P35" s="18" t="s">
        <v>47</v>
      </c>
      <c r="Q35" s="18"/>
    </row>
    <row r="36" spans="1:47" ht="15">
      <c r="A36" s="5" t="s">
        <v>48</v>
      </c>
      <c r="B36" s="9">
        <v>178</v>
      </c>
      <c r="C36" s="38">
        <v>800</v>
      </c>
      <c r="D36" s="9">
        <v>0</v>
      </c>
      <c r="E36" s="9">
        <v>0</v>
      </c>
      <c r="F36" s="9">
        <v>0</v>
      </c>
      <c r="G36" s="38">
        <f>N36-M36-C36-B36</f>
        <v>22197</v>
      </c>
      <c r="H36" s="9">
        <v>0</v>
      </c>
      <c r="I36" s="9"/>
      <c r="J36" s="9"/>
      <c r="K36" s="9"/>
      <c r="L36" s="9"/>
      <c r="M36" s="9">
        <v>21203</v>
      </c>
      <c r="N36" s="9">
        <v>44378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11649</v>
      </c>
      <c r="C37" s="9">
        <v>37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3127</v>
      </c>
      <c r="N37" s="9">
        <v>14813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2250</v>
      </c>
      <c r="N38" s="9">
        <v>2250</v>
      </c>
      <c r="O38" s="18">
        <f>SUM(O31:O35)</f>
        <v>0.65048438753278082</v>
      </c>
      <c r="P38" s="18"/>
      <c r="Q38" s="3"/>
      <c r="R38" s="7" t="s">
        <v>51</v>
      </c>
      <c r="S38" s="19">
        <f>N45/1000</f>
        <v>5.5850799999999996</v>
      </c>
      <c r="T38" s="7"/>
    </row>
    <row r="39" spans="1:47" ht="15">
      <c r="A39" s="5" t="s">
        <v>17</v>
      </c>
      <c r="B39" s="9">
        <v>18244</v>
      </c>
      <c r="C39" s="9">
        <v>79935</v>
      </c>
      <c r="D39" s="9">
        <v>0</v>
      </c>
      <c r="E39" s="9">
        <v>0</v>
      </c>
      <c r="F39" s="9">
        <v>6840</v>
      </c>
      <c r="G39" s="9">
        <v>22994</v>
      </c>
      <c r="H39" s="9">
        <v>0</v>
      </c>
      <c r="I39" s="9"/>
      <c r="J39" s="9"/>
      <c r="K39" s="9"/>
      <c r="L39" s="9"/>
      <c r="M39" s="9">
        <v>47776</v>
      </c>
      <c r="N39" s="9">
        <v>175789</v>
      </c>
      <c r="O39" s="3"/>
      <c r="P39" s="3"/>
      <c r="Q39" s="3"/>
      <c r="R39" s="7" t="s">
        <v>52</v>
      </c>
      <c r="S39" s="20">
        <f>N41/1000</f>
        <v>61.441000000000003</v>
      </c>
      <c r="T39" s="15">
        <f>O41</f>
        <v>0.34951561246721924</v>
      </c>
    </row>
    <row r="40" spans="1:47">
      <c r="R40" s="7" t="s">
        <v>53</v>
      </c>
      <c r="S40" s="20">
        <f>N35/1000</f>
        <v>16.972999999999999</v>
      </c>
      <c r="T40" s="16">
        <f>O35</f>
        <v>9.6553254185415466E-2</v>
      </c>
    </row>
    <row r="41" spans="1:47" ht="15">
      <c r="A41" s="21" t="s">
        <v>54</v>
      </c>
      <c r="B41" s="22">
        <f>B38+B37+B36</f>
        <v>11827</v>
      </c>
      <c r="C41" s="22">
        <f t="shared" ref="C41:N41" si="0">C38+C37+C36</f>
        <v>837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22197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26580</v>
      </c>
      <c r="N41" s="22">
        <f t="shared" si="0"/>
        <v>61441</v>
      </c>
      <c r="O41" s="17">
        <f>N41/N$39</f>
        <v>0.34951561246721924</v>
      </c>
      <c r="P41" s="17" t="s">
        <v>55</v>
      </c>
      <c r="Q41" s="7"/>
      <c r="R41" s="7" t="s">
        <v>56</v>
      </c>
      <c r="S41" s="20">
        <f>N33/1000</f>
        <v>7.46</v>
      </c>
      <c r="T41" s="15">
        <f>O33</f>
        <v>4.2437240100347579E-2</v>
      </c>
    </row>
    <row r="42" spans="1:47" ht="15">
      <c r="A42" s="23" t="s">
        <v>57</v>
      </c>
      <c r="B42" s="22"/>
      <c r="C42" s="24">
        <f>C39+C23+C10</f>
        <v>80920</v>
      </c>
      <c r="D42" s="24">
        <f t="shared" ref="D42:L42" si="1">D39+D23+D10</f>
        <v>0</v>
      </c>
      <c r="E42" s="24">
        <f t="shared" si="1"/>
        <v>0</v>
      </c>
      <c r="F42" s="24">
        <f t="shared" si="1"/>
        <v>6840</v>
      </c>
      <c r="G42" s="24">
        <f t="shared" si="1"/>
        <v>45315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51598.080000000002</v>
      </c>
      <c r="N42" s="25">
        <f>SUM(C42:M42)</f>
        <v>184673.08000000002</v>
      </c>
      <c r="O42" s="7"/>
      <c r="P42" s="7"/>
      <c r="Q42" s="7"/>
      <c r="R42" s="7" t="s">
        <v>37</v>
      </c>
      <c r="S42" s="20">
        <f>N31/1000</f>
        <v>10.749000000000001</v>
      </c>
      <c r="T42" s="15">
        <f>O31</f>
        <v>6.1147170755849342E-2</v>
      </c>
    </row>
    <row r="43" spans="1:47" ht="15">
      <c r="A43" s="23" t="s">
        <v>58</v>
      </c>
      <c r="B43" s="22"/>
      <c r="C43" s="17">
        <f t="shared" ref="C43:M43" si="2">C42/$N42</f>
        <v>0.43817972819860912</v>
      </c>
      <c r="D43" s="17">
        <f t="shared" si="2"/>
        <v>0</v>
      </c>
      <c r="E43" s="17">
        <f t="shared" si="2"/>
        <v>0</v>
      </c>
      <c r="F43" s="17">
        <f t="shared" si="2"/>
        <v>3.7038424874919505E-2</v>
      </c>
      <c r="G43" s="17">
        <f t="shared" si="2"/>
        <v>0.24537956479634171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0.27940228213012963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3.96</v>
      </c>
      <c r="T43" s="16">
        <f>O32</f>
        <v>2.2527006809299786E-2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75.206000000000003</v>
      </c>
      <c r="T44" s="16">
        <f>O34</f>
        <v>0.42781971568186861</v>
      </c>
    </row>
    <row r="45" spans="1:47" ht="15">
      <c r="A45" s="6" t="s">
        <v>61</v>
      </c>
      <c r="B45" s="6">
        <f>B23-B39</f>
        <v>1763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3822.08</v>
      </c>
      <c r="N45" s="25">
        <f>B45+M45</f>
        <v>5585.08</v>
      </c>
      <c r="O45" s="7"/>
      <c r="P45" s="7"/>
      <c r="Q45" s="7"/>
      <c r="R45" s="7" t="s">
        <v>62</v>
      </c>
      <c r="S45" s="20">
        <f>SUM(S39:S44)</f>
        <v>175.78899999999999</v>
      </c>
      <c r="T45" s="15">
        <f>SUM(T39:T44)</f>
        <v>0.99999999999999989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/>
  <dimension ref="A1:AU70"/>
  <sheetViews>
    <sheetView zoomScale="125" zoomScaleNormal="125" zoomScalePageLayoutView="125" workbookViewId="0">
      <selection activeCell="B5" sqref="B5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98765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11893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110658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342613</v>
      </c>
      <c r="C17" s="9">
        <v>9950</v>
      </c>
      <c r="D17" s="9">
        <v>0</v>
      </c>
      <c r="E17" s="9">
        <v>0</v>
      </c>
      <c r="F17" s="9">
        <v>0</v>
      </c>
      <c r="G17" s="9">
        <v>485057</v>
      </c>
      <c r="H17" s="9">
        <v>0</v>
      </c>
      <c r="I17" s="9"/>
      <c r="J17" s="9"/>
      <c r="K17" s="9"/>
      <c r="L17" s="9"/>
      <c r="M17" s="9"/>
      <c r="N17" s="9">
        <f>SUM(C17:M17)</f>
        <v>495007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342613</v>
      </c>
      <c r="C23" s="9">
        <f>SUM(C17:C22)</f>
        <v>9950</v>
      </c>
      <c r="D23" s="9">
        <v>0</v>
      </c>
      <c r="E23" s="9">
        <v>0</v>
      </c>
      <c r="F23" s="9">
        <v>0</v>
      </c>
      <c r="G23" s="9">
        <f>SUM(G17:G22)</f>
        <v>485057</v>
      </c>
      <c r="H23" s="9">
        <v>0</v>
      </c>
      <c r="I23" s="9"/>
      <c r="J23" s="9"/>
      <c r="K23" s="9"/>
      <c r="L23" s="9"/>
      <c r="M23" s="9"/>
      <c r="N23" s="9">
        <f>SUM(N17:N22)</f>
        <v>495007</v>
      </c>
      <c r="O23" s="3"/>
      <c r="P23" s="3"/>
      <c r="Q23" s="3"/>
      <c r="R23" s="3" t="s">
        <v>27</v>
      </c>
      <c r="S23" s="13">
        <f>N42/1000</f>
        <v>1705.2391600000001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403.19416000000001</v>
      </c>
      <c r="T26" s="15">
        <f>M43</f>
        <v>0.23644434719643664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543.46900000000005</v>
      </c>
      <c r="T27" s="16">
        <f>G43</f>
        <v>0.31870544188065675</v>
      </c>
    </row>
    <row r="28" spans="1:20" ht="15">
      <c r="A28" s="4" t="s">
        <v>64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63.145000000000003</v>
      </c>
      <c r="T29" s="15">
        <f>F43</f>
        <v>3.7029996425838589E-2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9">
        <v>22383</v>
      </c>
      <c r="D31" s="9">
        <v>0</v>
      </c>
      <c r="E31" s="9">
        <v>0</v>
      </c>
      <c r="F31" s="9">
        <v>1981</v>
      </c>
      <c r="G31" s="9">
        <v>0</v>
      </c>
      <c r="H31" s="9">
        <v>0</v>
      </c>
      <c r="I31" s="9"/>
      <c r="J31" s="9"/>
      <c r="K31" s="9"/>
      <c r="L31" s="9"/>
      <c r="M31" s="9">
        <v>22433</v>
      </c>
      <c r="N31" s="9">
        <v>46797</v>
      </c>
      <c r="O31" s="17">
        <f>N31/N$39</f>
        <v>2.9508909992054785E-2</v>
      </c>
      <c r="P31" s="18" t="s">
        <v>37</v>
      </c>
      <c r="Q31" s="3"/>
      <c r="R31" s="3" t="s">
        <v>38</v>
      </c>
      <c r="S31" s="14">
        <f>C42/1000</f>
        <v>695.43100000000004</v>
      </c>
      <c r="T31" s="16">
        <f>C43</f>
        <v>0.40782021449706796</v>
      </c>
    </row>
    <row r="32" spans="1:20" ht="15">
      <c r="A32" s="5" t="s">
        <v>39</v>
      </c>
      <c r="B32" s="40">
        <v>14801</v>
      </c>
      <c r="C32" s="9">
        <v>12246</v>
      </c>
      <c r="D32" s="9">
        <v>0</v>
      </c>
      <c r="E32" s="38">
        <v>0</v>
      </c>
      <c r="F32" s="9">
        <v>388</v>
      </c>
      <c r="G32" s="38">
        <v>1412</v>
      </c>
      <c r="H32" s="38">
        <v>0</v>
      </c>
      <c r="I32" s="10"/>
      <c r="J32" s="10"/>
      <c r="K32" s="10"/>
      <c r="L32" s="9"/>
      <c r="M32" s="9">
        <v>30086</v>
      </c>
      <c r="N32" s="40">
        <v>58933</v>
      </c>
      <c r="O32" s="17">
        <f>N32/N$39</f>
        <v>3.7161540110728565E-2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45">
        <v>54300</v>
      </c>
      <c r="C33" s="9">
        <v>1656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60321</v>
      </c>
      <c r="N33" s="38">
        <f>SUM(B33:M33)</f>
        <v>116277</v>
      </c>
      <c r="O33" s="17">
        <f>N33/N$39</f>
        <v>7.3321100223222732E-2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639004</v>
      </c>
      <c r="D34" s="9">
        <v>0</v>
      </c>
      <c r="E34" s="9">
        <v>0</v>
      </c>
      <c r="F34" s="9">
        <v>60776</v>
      </c>
      <c r="G34" s="9">
        <v>0</v>
      </c>
      <c r="H34" s="9">
        <v>0</v>
      </c>
      <c r="I34" s="9"/>
      <c r="J34" s="9"/>
      <c r="K34" s="9"/>
      <c r="L34" s="9"/>
      <c r="M34" s="9">
        <v>21155</v>
      </c>
      <c r="N34" s="9">
        <v>720934</v>
      </c>
      <c r="O34" s="17">
        <f>N34/N$39</f>
        <v>0.45460128889057044</v>
      </c>
      <c r="P34" s="18" t="s">
        <v>45</v>
      </c>
      <c r="Q34" s="3"/>
      <c r="R34" s="3"/>
      <c r="S34" s="14">
        <f>SUM(S26:S33)</f>
        <v>1705.2391600000001</v>
      </c>
      <c r="T34" s="15">
        <f>SUM(T26:T33)</f>
        <v>0.99999999999999989</v>
      </c>
    </row>
    <row r="35" spans="1:47" ht="15">
      <c r="A35" s="5" t="s">
        <v>46</v>
      </c>
      <c r="B35" s="40">
        <v>86121</v>
      </c>
      <c r="C35" s="9">
        <v>7407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143765</v>
      </c>
      <c r="N35" s="38">
        <f>SUM(B35:M35)</f>
        <v>237293</v>
      </c>
      <c r="O35" s="17">
        <f>N35/N$39</f>
        <v>0.14963048440593749</v>
      </c>
      <c r="P35" s="18" t="s">
        <v>47</v>
      </c>
      <c r="Q35" s="18"/>
    </row>
    <row r="36" spans="1:47" ht="15">
      <c r="A36" s="5" t="s">
        <v>48</v>
      </c>
      <c r="B36" s="40">
        <v>25530</v>
      </c>
      <c r="C36" s="9">
        <v>2251</v>
      </c>
      <c r="D36" s="9">
        <v>0</v>
      </c>
      <c r="E36" s="9">
        <v>0</v>
      </c>
      <c r="F36" s="9">
        <v>0</v>
      </c>
      <c r="G36" s="38">
        <v>57000</v>
      </c>
      <c r="H36" s="9">
        <v>0</v>
      </c>
      <c r="I36" s="9"/>
      <c r="J36" s="9"/>
      <c r="K36" s="9"/>
      <c r="L36" s="9"/>
      <c r="M36" s="9">
        <v>126085</v>
      </c>
      <c r="N36" s="38">
        <f>SUM(B36:M36)</f>
        <v>210866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40">
        <v>133292</v>
      </c>
      <c r="C37" s="9">
        <v>536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31711</v>
      </c>
      <c r="N37" s="38">
        <f>SUM(B37:M37)</f>
        <v>165539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29221</v>
      </c>
      <c r="N38" s="9">
        <v>29221</v>
      </c>
      <c r="O38" s="18">
        <f>SUM(O31:O35)</f>
        <v>0.74422332362251398</v>
      </c>
      <c r="P38" s="18"/>
      <c r="Q38" s="3"/>
      <c r="R38" s="7" t="s">
        <v>51</v>
      </c>
      <c r="S38" s="19">
        <f>N45/1000</f>
        <v>65.751159999999999</v>
      </c>
      <c r="T38" s="7"/>
    </row>
    <row r="39" spans="1:47" ht="15">
      <c r="A39" s="5" t="s">
        <v>17</v>
      </c>
      <c r="B39" s="40">
        <f>SUM(B31:B38)</f>
        <v>314044</v>
      </c>
      <c r="C39" s="9">
        <v>685481</v>
      </c>
      <c r="D39" s="9">
        <v>0</v>
      </c>
      <c r="E39" s="38">
        <f>SUM(E31:E38)</f>
        <v>0</v>
      </c>
      <c r="F39" s="9">
        <v>63145</v>
      </c>
      <c r="G39" s="38">
        <f>SUM(G31:G38)</f>
        <v>58412</v>
      </c>
      <c r="H39" s="38">
        <f>SUM(H31:H38)</f>
        <v>0</v>
      </c>
      <c r="I39" s="10"/>
      <c r="J39" s="10"/>
      <c r="K39" s="10"/>
      <c r="L39" s="9"/>
      <c r="M39" s="9">
        <v>464777</v>
      </c>
      <c r="N39" s="38">
        <f>SUM(N31:N38)</f>
        <v>1585860</v>
      </c>
      <c r="O39" s="3"/>
      <c r="P39" s="3"/>
      <c r="Q39" s="3"/>
      <c r="R39" s="7" t="s">
        <v>52</v>
      </c>
      <c r="S39" s="20">
        <f>N41/1000</f>
        <v>405.62599999999998</v>
      </c>
      <c r="T39" s="15">
        <f>O41</f>
        <v>0.25577667637748602</v>
      </c>
    </row>
    <row r="40" spans="1:47">
      <c r="R40" s="7" t="s">
        <v>53</v>
      </c>
      <c r="S40" s="20">
        <f>N35/1000</f>
        <v>237.29300000000001</v>
      </c>
      <c r="T40" s="16">
        <f>O35</f>
        <v>0.14963048440593749</v>
      </c>
    </row>
    <row r="41" spans="1:47" ht="15">
      <c r="A41" s="21" t="s">
        <v>54</v>
      </c>
      <c r="B41" s="22">
        <f>B38+B37+B36</f>
        <v>158822</v>
      </c>
      <c r="C41" s="22">
        <f t="shared" ref="C41:N41" si="0">C38+C37+C36</f>
        <v>2787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57000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187017</v>
      </c>
      <c r="N41" s="22">
        <f t="shared" si="0"/>
        <v>405626</v>
      </c>
      <c r="O41" s="17">
        <f>N41/N$39</f>
        <v>0.25577667637748602</v>
      </c>
      <c r="P41" s="17" t="s">
        <v>55</v>
      </c>
      <c r="Q41" s="7"/>
      <c r="R41" s="7" t="s">
        <v>56</v>
      </c>
      <c r="S41" s="20">
        <f>N33/1000</f>
        <v>116.277</v>
      </c>
      <c r="T41" s="15">
        <f>O33</f>
        <v>7.3321100223222732E-2</v>
      </c>
    </row>
    <row r="42" spans="1:47" ht="15">
      <c r="A42" s="23" t="s">
        <v>57</v>
      </c>
      <c r="B42" s="22"/>
      <c r="C42" s="24">
        <f>C39+C23+C10</f>
        <v>695431</v>
      </c>
      <c r="D42" s="24">
        <f t="shared" ref="D42:L42" si="1">D39+D23+D10</f>
        <v>0</v>
      </c>
      <c r="E42" s="24">
        <f t="shared" si="1"/>
        <v>0</v>
      </c>
      <c r="F42" s="24">
        <f t="shared" si="1"/>
        <v>63145</v>
      </c>
      <c r="G42" s="24">
        <f t="shared" si="1"/>
        <v>543469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403194.16000000003</v>
      </c>
      <c r="N42" s="25">
        <f>SUM(C42:M42)</f>
        <v>1705239.1600000001</v>
      </c>
      <c r="O42" s="7"/>
      <c r="P42" s="7"/>
      <c r="Q42" s="7"/>
      <c r="R42" s="7" t="s">
        <v>37</v>
      </c>
      <c r="S42" s="20">
        <f>N31/1000</f>
        <v>46.796999999999997</v>
      </c>
      <c r="T42" s="15">
        <f>O31</f>
        <v>2.9508909992054785E-2</v>
      </c>
    </row>
    <row r="43" spans="1:47" ht="15">
      <c r="A43" s="23" t="s">
        <v>58</v>
      </c>
      <c r="B43" s="22"/>
      <c r="C43" s="17">
        <f t="shared" ref="C43:M43" si="2">C42/$N42</f>
        <v>0.40782021449706796</v>
      </c>
      <c r="D43" s="17">
        <f t="shared" si="2"/>
        <v>0</v>
      </c>
      <c r="E43" s="17">
        <f t="shared" si="2"/>
        <v>0</v>
      </c>
      <c r="F43" s="17">
        <f t="shared" si="2"/>
        <v>3.7029996425838589E-2</v>
      </c>
      <c r="G43" s="17">
        <f t="shared" si="2"/>
        <v>0.31870544188065675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0.23644434719643664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58.933</v>
      </c>
      <c r="T43" s="16">
        <f>O32</f>
        <v>3.7161540110728565E-2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720.93399999999997</v>
      </c>
      <c r="T44" s="16">
        <f>O34</f>
        <v>0.45460128889057044</v>
      </c>
    </row>
    <row r="45" spans="1:47" ht="15">
      <c r="A45" s="6" t="s">
        <v>61</v>
      </c>
      <c r="B45" s="6">
        <f>B23-B39</f>
        <v>28569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37182.160000000003</v>
      </c>
      <c r="N45" s="25">
        <f>B45+M45</f>
        <v>65751.16</v>
      </c>
      <c r="O45" s="7"/>
      <c r="P45" s="7"/>
      <c r="Q45" s="7"/>
      <c r="R45" s="7" t="s">
        <v>62</v>
      </c>
      <c r="S45" s="20">
        <f>SUM(S39:S44)</f>
        <v>1585.8600000000001</v>
      </c>
      <c r="T45" s="15">
        <f>SUM(T39:T44)</f>
        <v>1</v>
      </c>
    </row>
    <row r="46" spans="1:47" ht="15">
      <c r="A46" s="6" t="s">
        <v>71</v>
      </c>
      <c r="B46" s="45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27"/>
      <c r="C48" s="27"/>
      <c r="D48" s="27"/>
      <c r="E48" s="27"/>
      <c r="F48" s="28"/>
      <c r="G48" s="27"/>
      <c r="H48" s="28"/>
      <c r="I48" s="28"/>
      <c r="J48" s="28"/>
      <c r="K48" s="28"/>
      <c r="L48" s="28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44"/>
      <c r="D49" s="44"/>
      <c r="E49" s="44"/>
      <c r="F49" s="44"/>
      <c r="G49" s="44"/>
      <c r="H49" s="44"/>
      <c r="I49" s="44"/>
      <c r="J49" s="44"/>
      <c r="K49" s="44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 ht="15">
      <c r="A50" s="27"/>
      <c r="B50" s="4"/>
      <c r="C50"/>
      <c r="D50" s="27"/>
      <c r="E50" s="27"/>
      <c r="F50" s="27"/>
      <c r="G50" s="27"/>
      <c r="H50" s="27"/>
      <c r="I50"/>
      <c r="J50"/>
      <c r="K50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8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8"/>
      <c r="I55" s="28"/>
      <c r="J55" s="28"/>
      <c r="K55" s="28"/>
      <c r="L55" s="28"/>
      <c r="M55" s="27"/>
      <c r="N55" s="27"/>
      <c r="O55" s="28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8"/>
      <c r="I56" s="28"/>
      <c r="J56" s="28"/>
      <c r="K56" s="28"/>
      <c r="L56" s="28"/>
      <c r="M56" s="27"/>
      <c r="N56" s="27"/>
      <c r="O56" s="28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/>
  <dimension ref="A1:AU72"/>
  <sheetViews>
    <sheetView zoomScale="125" zoomScaleNormal="125" zoomScalePageLayoutView="125" workbookViewId="0">
      <selection activeCell="B5" sqref="B5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40">
        <v>0</v>
      </c>
      <c r="C6" s="40">
        <v>0</v>
      </c>
      <c r="D6" s="9">
        <v>0</v>
      </c>
      <c r="E6" s="40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40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40">
        <f>SUM(B6:B9)</f>
        <v>0</v>
      </c>
      <c r="C10" s="40">
        <v>0</v>
      </c>
      <c r="D10" s="9">
        <v>0</v>
      </c>
      <c r="E10" s="40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40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96100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96100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  <c r="J23" s="9"/>
      <c r="K23" s="9"/>
      <c r="L23" s="9"/>
      <c r="M23" s="9"/>
      <c r="N23" s="9">
        <v>0</v>
      </c>
      <c r="O23" s="3"/>
      <c r="P23" s="3"/>
      <c r="Q23" s="3"/>
      <c r="R23" s="3" t="s">
        <v>27</v>
      </c>
      <c r="S23" s="13">
        <f>N42/1000</f>
        <v>5222.24712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664.56611999999996</v>
      </c>
      <c r="T26" s="15">
        <f>M43</f>
        <v>0.12725673541086657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3.64</v>
      </c>
      <c r="T27" s="16">
        <f>G43</f>
        <v>6.9701795345142531E-4</v>
      </c>
    </row>
    <row r="28" spans="1:20" ht="15">
      <c r="A28" s="4" t="s">
        <v>65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6.633</v>
      </c>
      <c r="T29" s="15">
        <f>F43</f>
        <v>1.2701428805613473E-3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21</v>
      </c>
      <c r="T30" s="15">
        <f>E43</f>
        <v>4.0212574237582233E-3</v>
      </c>
    </row>
    <row r="31" spans="1:20" ht="15">
      <c r="A31" s="5" t="s">
        <v>36</v>
      </c>
      <c r="B31" s="9">
        <v>0</v>
      </c>
      <c r="C31" s="9">
        <v>918</v>
      </c>
      <c r="D31" s="9">
        <v>0</v>
      </c>
      <c r="E31" s="9">
        <v>0</v>
      </c>
      <c r="F31" s="9">
        <v>49</v>
      </c>
      <c r="G31" s="9">
        <v>0</v>
      </c>
      <c r="H31" s="9">
        <v>0</v>
      </c>
      <c r="I31" s="9"/>
      <c r="J31" s="9"/>
      <c r="K31" s="9"/>
      <c r="L31" s="9"/>
      <c r="M31" s="9">
        <v>113</v>
      </c>
      <c r="N31" s="9">
        <v>1080</v>
      </c>
      <c r="O31" s="17">
        <f>N31/N$39</f>
        <v>2.0547350989849608E-4</v>
      </c>
      <c r="P31" s="18" t="s">
        <v>37</v>
      </c>
      <c r="Q31" s="3"/>
      <c r="R31" s="3" t="s">
        <v>38</v>
      </c>
      <c r="S31" s="14">
        <f>C42/1000</f>
        <v>292.40800000000002</v>
      </c>
      <c r="T31" s="16">
        <f>C43</f>
        <v>5.5992754322204498E-2</v>
      </c>
    </row>
    <row r="32" spans="1:20" ht="15">
      <c r="A32" s="5" t="s">
        <v>39</v>
      </c>
      <c r="B32" s="9">
        <v>8154</v>
      </c>
      <c r="C32" s="38">
        <v>218563</v>
      </c>
      <c r="D32" s="38">
        <v>4234000</v>
      </c>
      <c r="E32" s="38">
        <v>21000</v>
      </c>
      <c r="F32" s="38">
        <v>1176</v>
      </c>
      <c r="G32" s="9">
        <v>0</v>
      </c>
      <c r="H32" s="9">
        <v>0</v>
      </c>
      <c r="I32" s="9"/>
      <c r="J32" s="9"/>
      <c r="K32" s="9"/>
      <c r="L32" s="9"/>
      <c r="M32" s="40">
        <v>554255</v>
      </c>
      <c r="N32" s="40">
        <f>SUM(B32:M32)</f>
        <v>5037148</v>
      </c>
      <c r="O32" s="17">
        <f>N32/N$39</f>
        <v>0.95833377725758306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9317</v>
      </c>
      <c r="C33" s="9">
        <v>713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6963</v>
      </c>
      <c r="N33" s="9">
        <v>16994</v>
      </c>
      <c r="O33" s="17">
        <f>N33/N$39</f>
        <v>3.2331637289028173E-3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57536</v>
      </c>
      <c r="D34" s="9">
        <v>0</v>
      </c>
      <c r="E34" s="9">
        <v>0</v>
      </c>
      <c r="F34" s="9">
        <v>5408</v>
      </c>
      <c r="G34" s="9">
        <v>0</v>
      </c>
      <c r="H34" s="9">
        <v>0</v>
      </c>
      <c r="I34" s="9"/>
      <c r="J34" s="9"/>
      <c r="K34" s="9"/>
      <c r="L34" s="9"/>
      <c r="M34" s="9">
        <v>92</v>
      </c>
      <c r="N34" s="9">
        <v>63036</v>
      </c>
      <c r="O34" s="17">
        <f>N34/N$39</f>
        <v>1.1992803861075554E-2</v>
      </c>
      <c r="P34" s="18" t="s">
        <v>45</v>
      </c>
      <c r="Q34" s="3"/>
      <c r="R34" s="3"/>
      <c r="S34" s="14">
        <f>SUM(S26:S33)</f>
        <v>988.24712</v>
      </c>
      <c r="T34" s="15">
        <f>SUM(T26:T33)</f>
        <v>0.18923790799084206</v>
      </c>
    </row>
    <row r="35" spans="1:47" ht="15">
      <c r="A35" s="5" t="s">
        <v>46</v>
      </c>
      <c r="B35" s="9">
        <v>6584</v>
      </c>
      <c r="C35" s="9">
        <v>14498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17944</v>
      </c>
      <c r="N35" s="9">
        <v>39026</v>
      </c>
      <c r="O35" s="17">
        <f>N35/N$39</f>
        <v>7.4248233308321374E-3</v>
      </c>
      <c r="P35" s="18" t="s">
        <v>47</v>
      </c>
      <c r="Q35" s="18"/>
    </row>
    <row r="36" spans="1:47" ht="15">
      <c r="A36" s="5" t="s">
        <v>48</v>
      </c>
      <c r="B36" s="9">
        <v>22972</v>
      </c>
      <c r="C36" s="9">
        <v>172</v>
      </c>
      <c r="D36" s="9">
        <v>0</v>
      </c>
      <c r="E36" s="9">
        <v>0</v>
      </c>
      <c r="F36" s="9">
        <v>0</v>
      </c>
      <c r="G36" s="9">
        <v>3640</v>
      </c>
      <c r="H36" s="9">
        <v>0</v>
      </c>
      <c r="I36" s="9"/>
      <c r="J36" s="9"/>
      <c r="K36" s="9"/>
      <c r="L36" s="9"/>
      <c r="M36" s="9">
        <v>25638</v>
      </c>
      <c r="N36" s="9">
        <v>52422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36104</v>
      </c>
      <c r="C37" s="9">
        <v>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6539</v>
      </c>
      <c r="N37" s="9">
        <v>42651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3795</v>
      </c>
      <c r="N38" s="9">
        <v>3795</v>
      </c>
      <c r="O38" s="18">
        <f>SUM(O31:O35)</f>
        <v>0.98119004168829216</v>
      </c>
      <c r="P38" s="18"/>
      <c r="Q38" s="3"/>
      <c r="R38" s="7" t="s">
        <v>51</v>
      </c>
      <c r="S38" s="19">
        <f>N45/1000</f>
        <v>62.196120000000001</v>
      </c>
      <c r="T38" s="7"/>
    </row>
    <row r="39" spans="1:47" ht="15">
      <c r="A39" s="5" t="s">
        <v>17</v>
      </c>
      <c r="B39" s="9">
        <v>83131</v>
      </c>
      <c r="C39" s="38">
        <f>SUM(C31:C38)</f>
        <v>292408</v>
      </c>
      <c r="D39" s="38">
        <f>SUM(D31:D38)</f>
        <v>4234000</v>
      </c>
      <c r="E39" s="38">
        <f>SUM(E31:E38)</f>
        <v>21000</v>
      </c>
      <c r="F39" s="38">
        <f>SUM(F31:F38)</f>
        <v>6633</v>
      </c>
      <c r="G39" s="9">
        <v>3640</v>
      </c>
      <c r="H39" s="9">
        <v>0</v>
      </c>
      <c r="I39" s="9"/>
      <c r="J39" s="9"/>
      <c r="K39" s="9"/>
      <c r="L39" s="9"/>
      <c r="M39" s="40">
        <f>SUM(M31:M38)</f>
        <v>615339</v>
      </c>
      <c r="N39" s="40">
        <f>SUM(N31:N38)</f>
        <v>5256152</v>
      </c>
      <c r="O39" s="3"/>
      <c r="P39" s="3"/>
      <c r="Q39" s="3"/>
      <c r="R39" s="7" t="s">
        <v>52</v>
      </c>
      <c r="S39" s="20">
        <f>N41/1000</f>
        <v>98.867999999999995</v>
      </c>
      <c r="T39" s="15">
        <f>O41</f>
        <v>1.880995831170788E-2</v>
      </c>
    </row>
    <row r="40" spans="1:47">
      <c r="R40" s="7" t="s">
        <v>53</v>
      </c>
      <c r="S40" s="20">
        <f>N35/1000</f>
        <v>39.026000000000003</v>
      </c>
      <c r="T40" s="16">
        <f>O35</f>
        <v>7.4248233308321374E-3</v>
      </c>
    </row>
    <row r="41" spans="1:47" ht="15">
      <c r="A41" s="21" t="s">
        <v>54</v>
      </c>
      <c r="B41" s="22">
        <f>B38+B37+B36</f>
        <v>59076</v>
      </c>
      <c r="C41" s="22">
        <f t="shared" ref="C41:N41" si="0">C38+C37+C36</f>
        <v>180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3640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35972</v>
      </c>
      <c r="N41" s="22">
        <f t="shared" si="0"/>
        <v>98868</v>
      </c>
      <c r="O41" s="17">
        <f>N41/N$39</f>
        <v>1.880995831170788E-2</v>
      </c>
      <c r="P41" s="17" t="s">
        <v>55</v>
      </c>
      <c r="Q41" s="7"/>
      <c r="R41" s="7" t="s">
        <v>56</v>
      </c>
      <c r="S41" s="20">
        <f>N33/1000</f>
        <v>16.994</v>
      </c>
      <c r="T41" s="15">
        <f>O33</f>
        <v>3.2331637289028173E-3</v>
      </c>
    </row>
    <row r="42" spans="1:47" ht="15">
      <c r="A42" s="23" t="s">
        <v>57</v>
      </c>
      <c r="B42" s="22"/>
      <c r="C42" s="24">
        <f>C39+C23+C10</f>
        <v>292408</v>
      </c>
      <c r="D42" s="24">
        <f t="shared" ref="D42:L42" si="1">D39+D23+D10</f>
        <v>4234000</v>
      </c>
      <c r="E42" s="24">
        <f t="shared" si="1"/>
        <v>21000</v>
      </c>
      <c r="F42" s="24">
        <f t="shared" si="1"/>
        <v>6633</v>
      </c>
      <c r="G42" s="24">
        <f t="shared" si="1"/>
        <v>3640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664566.12</v>
      </c>
      <c r="N42" s="25">
        <f>SUM(C42:M42)</f>
        <v>5222247.12</v>
      </c>
      <c r="O42" s="7"/>
      <c r="P42" s="7"/>
      <c r="Q42" s="7"/>
      <c r="R42" s="7" t="s">
        <v>37</v>
      </c>
      <c r="S42" s="20">
        <f>N31/1000</f>
        <v>1.08</v>
      </c>
      <c r="T42" s="15">
        <f>O31</f>
        <v>2.0547350989849608E-4</v>
      </c>
    </row>
    <row r="43" spans="1:47" ht="15">
      <c r="A43" s="23" t="s">
        <v>58</v>
      </c>
      <c r="B43" s="22"/>
      <c r="C43" s="17">
        <f t="shared" ref="C43:M43" si="2">C42/$N42</f>
        <v>5.5992754322204498E-2</v>
      </c>
      <c r="D43" s="17">
        <f t="shared" si="2"/>
        <v>0.81076209200915794</v>
      </c>
      <c r="E43" s="17">
        <f t="shared" si="2"/>
        <v>4.0212574237582233E-3</v>
      </c>
      <c r="F43" s="17">
        <f t="shared" si="2"/>
        <v>1.2701428805613473E-3</v>
      </c>
      <c r="G43" s="17">
        <f t="shared" si="2"/>
        <v>6.9701795345142531E-4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0.12725673541086657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5037.1480000000001</v>
      </c>
      <c r="T43" s="16">
        <f>O32</f>
        <v>0.95833377725758306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63.036000000000001</v>
      </c>
      <c r="T44" s="16">
        <f>O34</f>
        <v>1.1992803861075554E-2</v>
      </c>
    </row>
    <row r="45" spans="1:47" ht="15">
      <c r="A45" s="6" t="s">
        <v>61</v>
      </c>
      <c r="B45" s="6">
        <f>B23-B39</f>
        <v>12969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49227.12</v>
      </c>
      <c r="N45" s="25">
        <f>B45+M45</f>
        <v>62196.12</v>
      </c>
      <c r="O45" s="7"/>
      <c r="P45" s="7"/>
      <c r="Q45" s="7"/>
      <c r="R45" s="7" t="s">
        <v>62</v>
      </c>
      <c r="S45" s="20">
        <f>SUM(S39:S44)</f>
        <v>5256.152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8"/>
      <c r="F48" s="28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>
      <c r="A57" s="27"/>
      <c r="B57" s="4"/>
      <c r="C57" s="27"/>
      <c r="D57" s="28"/>
      <c r="E57" s="28"/>
      <c r="F57" s="28"/>
      <c r="G57" s="28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4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4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</row>
    <row r="58" spans="1:47">
      <c r="A58" s="27"/>
      <c r="B58" s="4"/>
      <c r="C58" s="27"/>
      <c r="D58" s="28"/>
      <c r="E58" s="28"/>
      <c r="F58" s="28"/>
      <c r="G58" s="28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4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4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7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29"/>
      <c r="D61" s="29"/>
      <c r="E61" s="29"/>
      <c r="F61" s="29"/>
      <c r="G61" s="29"/>
      <c r="H61" s="29"/>
      <c r="I61" s="29"/>
      <c r="J61" s="29"/>
      <c r="K61" s="29"/>
      <c r="L61" s="6"/>
      <c r="M61" s="30"/>
      <c r="N61" s="7"/>
      <c r="O61" s="6"/>
      <c r="P61" s="15"/>
      <c r="Q61" s="7"/>
      <c r="R61" s="7"/>
      <c r="S61" s="6"/>
      <c r="T61" s="31"/>
    </row>
    <row r="62" spans="1:47" ht="15">
      <c r="A62" s="23"/>
      <c r="B62" s="7"/>
      <c r="C62" s="29"/>
      <c r="D62" s="29"/>
      <c r="E62" s="29"/>
      <c r="F62" s="29"/>
      <c r="G62" s="29"/>
      <c r="H62" s="29"/>
      <c r="I62" s="29"/>
      <c r="J62" s="29"/>
      <c r="K62" s="29"/>
      <c r="L62" s="6"/>
      <c r="M62" s="30"/>
      <c r="N62" s="7"/>
      <c r="O62" s="6"/>
      <c r="P62" s="15"/>
      <c r="Q62" s="7"/>
      <c r="R62" s="7"/>
      <c r="S62" s="6"/>
      <c r="T62" s="31"/>
    </row>
    <row r="63" spans="1:47" ht="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6"/>
      <c r="M63" s="30"/>
      <c r="N63" s="7"/>
      <c r="O63" s="6"/>
      <c r="P63" s="15"/>
      <c r="Q63" s="7"/>
      <c r="R63" s="7"/>
      <c r="S63" s="32"/>
      <c r="T63" s="33"/>
    </row>
    <row r="64" spans="1:47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6"/>
    </row>
    <row r="65" spans="1:20">
      <c r="A65" s="7"/>
      <c r="B65" s="34"/>
      <c r="C65" s="34"/>
      <c r="D65" s="34"/>
      <c r="E65" s="34"/>
      <c r="F65" s="34"/>
      <c r="G65" s="34"/>
      <c r="H65" s="34"/>
      <c r="I65" s="34"/>
      <c r="J65" s="7"/>
      <c r="K65" s="7"/>
      <c r="L65" s="7"/>
      <c r="M65" s="7"/>
      <c r="N65" s="7"/>
      <c r="O65" s="7"/>
      <c r="P65" s="7"/>
      <c r="Q65" s="7"/>
      <c r="R65" s="7"/>
      <c r="S65" s="34"/>
      <c r="T65" s="35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6"/>
      <c r="C70" s="6"/>
      <c r="D70" s="6"/>
      <c r="E70" s="6"/>
      <c r="F70" s="6"/>
      <c r="G70" s="6"/>
      <c r="H70" s="6"/>
      <c r="I70" s="6"/>
      <c r="J70" s="7"/>
      <c r="K70" s="7"/>
      <c r="L70" s="7"/>
      <c r="M70" s="7"/>
      <c r="N70" s="7"/>
      <c r="O70" s="6"/>
      <c r="P70" s="30"/>
      <c r="Q70" s="7"/>
      <c r="R70" s="7"/>
      <c r="S70" s="6"/>
      <c r="T70" s="31"/>
    </row>
    <row r="71" spans="1:20" ht="15">
      <c r="A71" s="7"/>
      <c r="B71" s="6"/>
      <c r="C71" s="6"/>
      <c r="D71" s="6"/>
      <c r="E71" s="6"/>
      <c r="F71" s="6"/>
      <c r="G71" s="6"/>
      <c r="H71" s="6"/>
      <c r="I71" s="6"/>
      <c r="J71" s="7"/>
      <c r="K71" s="7"/>
      <c r="L71" s="7"/>
      <c r="M71" s="7"/>
      <c r="N71" s="7"/>
      <c r="O71" s="6"/>
      <c r="P71" s="30"/>
      <c r="Q71" s="7"/>
      <c r="R71" s="7"/>
      <c r="S71" s="6"/>
      <c r="T71" s="31"/>
    </row>
    <row r="72" spans="1:20" ht="15">
      <c r="A72" s="7"/>
      <c r="B72" s="32"/>
      <c r="C72" s="32"/>
      <c r="D72" s="32"/>
      <c r="E72" s="32"/>
      <c r="F72" s="32"/>
      <c r="G72" s="32"/>
      <c r="H72" s="32"/>
      <c r="I72" s="32"/>
      <c r="J72" s="7"/>
      <c r="K72" s="7"/>
      <c r="L72" s="7"/>
      <c r="M72" s="7"/>
      <c r="N72" s="7"/>
      <c r="O72" s="32"/>
      <c r="P72" s="36"/>
      <c r="Q72" s="7"/>
      <c r="R72" s="37"/>
      <c r="S72" s="32"/>
      <c r="T72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/>
  <dimension ref="A1:AU70"/>
  <sheetViews>
    <sheetView zoomScale="125" zoomScaleNormal="125" zoomScalePageLayoutView="125" workbookViewId="0">
      <selection activeCell="B23" sqref="B23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67091</v>
      </c>
      <c r="C18" s="9">
        <v>2438</v>
      </c>
      <c r="D18" s="9">
        <v>0</v>
      </c>
      <c r="E18" s="9">
        <v>0</v>
      </c>
      <c r="F18" s="9">
        <v>0</v>
      </c>
      <c r="G18" s="9">
        <v>66075</v>
      </c>
      <c r="H18" s="9">
        <v>0</v>
      </c>
      <c r="I18" s="9"/>
      <c r="J18" s="9"/>
      <c r="K18" s="9"/>
      <c r="L18" s="9"/>
      <c r="M18" s="9"/>
      <c r="N18" s="9">
        <v>68513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67091</v>
      </c>
      <c r="C23" s="9">
        <v>2438</v>
      </c>
      <c r="D23" s="9">
        <v>0</v>
      </c>
      <c r="E23" s="9">
        <v>0</v>
      </c>
      <c r="F23" s="9">
        <v>0</v>
      </c>
      <c r="G23" s="9">
        <v>66075</v>
      </c>
      <c r="H23" s="9">
        <v>0</v>
      </c>
      <c r="I23" s="9"/>
      <c r="J23" s="9"/>
      <c r="K23" s="9"/>
      <c r="L23" s="9"/>
      <c r="M23" s="9"/>
      <c r="N23" s="9">
        <v>68513</v>
      </c>
      <c r="O23" s="3"/>
      <c r="P23" s="3"/>
      <c r="Q23" s="3"/>
      <c r="R23" s="3" t="s">
        <v>27</v>
      </c>
      <c r="S23" s="13">
        <f>N42/1000</f>
        <v>487.26428000000004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227.38427999999999</v>
      </c>
      <c r="T26" s="15">
        <f>M43</f>
        <v>0.46665493312992279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102.02500000000001</v>
      </c>
      <c r="T27" s="16">
        <f>G43</f>
        <v>0.20938329401038794</v>
      </c>
    </row>
    <row r="28" spans="1:20" ht="15">
      <c r="A28" s="4" t="s">
        <v>66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12.797000000000001</v>
      </c>
      <c r="T29" s="15">
        <f>F43</f>
        <v>2.6262955289889089E-2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9">
        <v>15276</v>
      </c>
      <c r="D31" s="9">
        <v>0</v>
      </c>
      <c r="E31" s="9">
        <v>0</v>
      </c>
      <c r="F31" s="9">
        <v>1520</v>
      </c>
      <c r="G31" s="9">
        <v>0</v>
      </c>
      <c r="H31" s="9">
        <v>0</v>
      </c>
      <c r="I31" s="9"/>
      <c r="J31" s="9"/>
      <c r="K31" s="9"/>
      <c r="L31" s="9"/>
      <c r="M31" s="9">
        <v>14319</v>
      </c>
      <c r="N31" s="9">
        <v>31116</v>
      </c>
      <c r="O31" s="17">
        <f>N31/N$39</f>
        <v>6.6720988077879753E-2</v>
      </c>
      <c r="P31" s="18" t="s">
        <v>37</v>
      </c>
      <c r="Q31" s="3"/>
      <c r="R31" s="3" t="s">
        <v>38</v>
      </c>
      <c r="S31" s="14">
        <f>C42/1000</f>
        <v>145.05799999999999</v>
      </c>
      <c r="T31" s="16">
        <f>C43</f>
        <v>0.2976988175698001</v>
      </c>
    </row>
    <row r="32" spans="1:20" ht="15">
      <c r="A32" s="5" t="s">
        <v>39</v>
      </c>
      <c r="B32" s="9">
        <v>4488</v>
      </c>
      <c r="C32" s="9">
        <v>1678</v>
      </c>
      <c r="D32" s="9">
        <v>0</v>
      </c>
      <c r="E32" s="9">
        <v>0</v>
      </c>
      <c r="F32" s="9">
        <v>80</v>
      </c>
      <c r="G32" s="9">
        <v>255</v>
      </c>
      <c r="H32" s="9">
        <v>0</v>
      </c>
      <c r="I32" s="9"/>
      <c r="J32" s="9"/>
      <c r="K32" s="9"/>
      <c r="L32" s="9"/>
      <c r="M32" s="9">
        <v>29430</v>
      </c>
      <c r="N32" s="9">
        <v>35932</v>
      </c>
      <c r="O32" s="17">
        <f>N32/N$39</f>
        <v>7.7047774251651088E-2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9">
        <v>7153</v>
      </c>
      <c r="C33" s="9">
        <v>538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7954</v>
      </c>
      <c r="N33" s="9">
        <v>15645</v>
      </c>
      <c r="O33" s="17">
        <f>N33/N$39</f>
        <v>3.3547045201132171E-2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119936</v>
      </c>
      <c r="D34" s="9">
        <v>0</v>
      </c>
      <c r="E34" s="9">
        <v>0</v>
      </c>
      <c r="F34" s="9">
        <v>11197</v>
      </c>
      <c r="G34" s="9">
        <v>0</v>
      </c>
      <c r="H34" s="9">
        <v>0</v>
      </c>
      <c r="I34" s="9"/>
      <c r="J34" s="9"/>
      <c r="K34" s="9"/>
      <c r="L34" s="9"/>
      <c r="M34" s="9">
        <v>38007</v>
      </c>
      <c r="N34" s="9">
        <v>169140</v>
      </c>
      <c r="O34" s="17">
        <f>N34/N$39</f>
        <v>0.36268119049661207</v>
      </c>
      <c r="P34" s="18" t="s">
        <v>45</v>
      </c>
      <c r="Q34" s="3"/>
      <c r="R34" s="3"/>
      <c r="S34" s="14">
        <f>SUM(S26:S33)</f>
        <v>487.26427999999999</v>
      </c>
      <c r="T34" s="15">
        <f>SUM(T26:T33)</f>
        <v>0.99999999999999989</v>
      </c>
    </row>
    <row r="35" spans="1:47" ht="15">
      <c r="A35" s="5" t="s">
        <v>46</v>
      </c>
      <c r="B35" s="9">
        <v>7261</v>
      </c>
      <c r="C35" s="9">
        <v>3384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41947</v>
      </c>
      <c r="N35" s="9">
        <v>52592</v>
      </c>
      <c r="O35" s="17">
        <f>N35/N$39</f>
        <v>0.11277124967836007</v>
      </c>
      <c r="P35" s="18" t="s">
        <v>47</v>
      </c>
      <c r="Q35" s="18"/>
    </row>
    <row r="36" spans="1:47" ht="15">
      <c r="A36" s="5" t="s">
        <v>48</v>
      </c>
      <c r="B36" s="9">
        <v>9865</v>
      </c>
      <c r="C36" s="9">
        <v>1235</v>
      </c>
      <c r="D36" s="9">
        <v>0</v>
      </c>
      <c r="E36" s="9">
        <v>0</v>
      </c>
      <c r="F36" s="9">
        <v>0</v>
      </c>
      <c r="G36" s="9">
        <v>35695</v>
      </c>
      <c r="H36" s="9">
        <v>0</v>
      </c>
      <c r="I36" s="9"/>
      <c r="J36" s="9"/>
      <c r="K36" s="9"/>
      <c r="L36" s="9"/>
      <c r="M36" s="9">
        <v>56999</v>
      </c>
      <c r="N36" s="9">
        <v>103794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35684</v>
      </c>
      <c r="C37" s="9">
        <v>572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8461</v>
      </c>
      <c r="N37" s="9">
        <v>44717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13424</v>
      </c>
      <c r="N38" s="9">
        <v>13424</v>
      </c>
      <c r="O38" s="18">
        <f>SUM(O31:O35)</f>
        <v>0.65276824770563513</v>
      </c>
      <c r="P38" s="18"/>
      <c r="Q38" s="3"/>
      <c r="R38" s="7" t="s">
        <v>51</v>
      </c>
      <c r="S38" s="19">
        <f>N45/1000</f>
        <v>19.483280000000001</v>
      </c>
      <c r="T38" s="7"/>
    </row>
    <row r="39" spans="1:47" ht="15">
      <c r="A39" s="5" t="s">
        <v>17</v>
      </c>
      <c r="B39" s="9">
        <v>64451</v>
      </c>
      <c r="C39" s="9">
        <v>142620</v>
      </c>
      <c r="D39" s="9">
        <v>0</v>
      </c>
      <c r="E39" s="9">
        <v>0</v>
      </c>
      <c r="F39" s="9">
        <v>12797</v>
      </c>
      <c r="G39" s="9">
        <v>35950</v>
      </c>
      <c r="H39" s="9">
        <v>0</v>
      </c>
      <c r="I39" s="9"/>
      <c r="J39" s="9"/>
      <c r="K39" s="9"/>
      <c r="L39" s="9"/>
      <c r="M39" s="9">
        <v>210541</v>
      </c>
      <c r="N39" s="9">
        <v>466360</v>
      </c>
      <c r="O39" s="3"/>
      <c r="P39" s="3"/>
      <c r="Q39" s="3"/>
      <c r="R39" s="7" t="s">
        <v>52</v>
      </c>
      <c r="S39" s="20">
        <f>N41/1000</f>
        <v>161.935</v>
      </c>
      <c r="T39" s="15">
        <f>O41</f>
        <v>0.34723175229436487</v>
      </c>
    </row>
    <row r="40" spans="1:47">
      <c r="R40" s="7" t="s">
        <v>53</v>
      </c>
      <c r="S40" s="20">
        <f>N35/1000</f>
        <v>52.591999999999999</v>
      </c>
      <c r="T40" s="16">
        <f>O35</f>
        <v>0.11277124967836007</v>
      </c>
    </row>
    <row r="41" spans="1:47" ht="15">
      <c r="A41" s="21" t="s">
        <v>54</v>
      </c>
      <c r="B41" s="22">
        <f>B38+B37+B36</f>
        <v>45549</v>
      </c>
      <c r="C41" s="22">
        <f t="shared" ref="C41:N41" si="0">C38+C37+C36</f>
        <v>1807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35695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78884</v>
      </c>
      <c r="N41" s="22">
        <f t="shared" si="0"/>
        <v>161935</v>
      </c>
      <c r="O41" s="17">
        <f>N41/N$39</f>
        <v>0.34723175229436487</v>
      </c>
      <c r="P41" s="17" t="s">
        <v>55</v>
      </c>
      <c r="Q41" s="7"/>
      <c r="R41" s="7" t="s">
        <v>56</v>
      </c>
      <c r="S41" s="20">
        <f>N33/1000</f>
        <v>15.645</v>
      </c>
      <c r="T41" s="15">
        <f>O33</f>
        <v>3.3547045201132171E-2</v>
      </c>
    </row>
    <row r="42" spans="1:47" ht="15">
      <c r="A42" s="23" t="s">
        <v>57</v>
      </c>
      <c r="B42" s="22"/>
      <c r="C42" s="24">
        <f>C39+C23+C10</f>
        <v>145058</v>
      </c>
      <c r="D42" s="24">
        <f t="shared" ref="D42:L42" si="1">D39+D23+D10</f>
        <v>0</v>
      </c>
      <c r="E42" s="24">
        <f t="shared" si="1"/>
        <v>0</v>
      </c>
      <c r="F42" s="24">
        <f t="shared" si="1"/>
        <v>12797</v>
      </c>
      <c r="G42" s="24">
        <f t="shared" si="1"/>
        <v>102025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227384.28</v>
      </c>
      <c r="N42" s="25">
        <f>SUM(C42:M42)</f>
        <v>487264.28</v>
      </c>
      <c r="O42" s="7"/>
      <c r="P42" s="7"/>
      <c r="Q42" s="7"/>
      <c r="R42" s="7" t="s">
        <v>37</v>
      </c>
      <c r="S42" s="20">
        <f>N31/1000</f>
        <v>31.116</v>
      </c>
      <c r="T42" s="15">
        <f>O31</f>
        <v>6.6720988077879753E-2</v>
      </c>
    </row>
    <row r="43" spans="1:47" ht="15">
      <c r="A43" s="23" t="s">
        <v>58</v>
      </c>
      <c r="B43" s="22"/>
      <c r="C43" s="17">
        <f t="shared" ref="C43:M43" si="2">C42/$N42</f>
        <v>0.2976988175698001</v>
      </c>
      <c r="D43" s="17">
        <f t="shared" si="2"/>
        <v>0</v>
      </c>
      <c r="E43" s="17">
        <f t="shared" si="2"/>
        <v>0</v>
      </c>
      <c r="F43" s="17">
        <f t="shared" si="2"/>
        <v>2.6262955289889089E-2</v>
      </c>
      <c r="G43" s="17">
        <f t="shared" si="2"/>
        <v>0.20938329401038794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0.46665493312992279</v>
      </c>
      <c r="N43" s="17">
        <f>SUM(C43:M43)</f>
        <v>0.99999999999999989</v>
      </c>
      <c r="O43" s="7"/>
      <c r="P43" s="7"/>
      <c r="Q43" s="7"/>
      <c r="R43" s="7" t="s">
        <v>59</v>
      </c>
      <c r="S43" s="20">
        <f>N32/1000</f>
        <v>35.932000000000002</v>
      </c>
      <c r="T43" s="16">
        <f>O32</f>
        <v>7.7047774251651088E-2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169.14</v>
      </c>
      <c r="T44" s="16">
        <f>O34</f>
        <v>0.36268119049661207</v>
      </c>
    </row>
    <row r="45" spans="1:47" ht="15">
      <c r="A45" s="6" t="s">
        <v>61</v>
      </c>
      <c r="B45" s="6">
        <f>B23-B39</f>
        <v>2640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16843.28</v>
      </c>
      <c r="N45" s="25">
        <f>B45+M45</f>
        <v>19483.28</v>
      </c>
      <c r="O45" s="7"/>
      <c r="P45" s="7"/>
      <c r="Q45" s="7"/>
      <c r="R45" s="7" t="s">
        <v>62</v>
      </c>
      <c r="S45" s="20">
        <f>SUM(S39:S44)</f>
        <v>466.36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0"/>
  <sheetViews>
    <sheetView zoomScale="125" zoomScaleNormal="125" zoomScalePageLayoutView="125" workbookViewId="0">
      <selection activeCell="B5" sqref="B5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67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23186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3128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8">
        <v>2560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38">
        <f>SUM(B6:B9)</f>
        <v>28874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72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208361</v>
      </c>
      <c r="C17" s="40">
        <v>4490</v>
      </c>
      <c r="D17" s="40">
        <v>0</v>
      </c>
      <c r="E17" s="9">
        <v>0</v>
      </c>
      <c r="F17" s="40">
        <v>230</v>
      </c>
      <c r="G17" s="40">
        <v>76350</v>
      </c>
      <c r="H17" s="9">
        <v>0</v>
      </c>
      <c r="I17" s="40">
        <v>175000</v>
      </c>
      <c r="J17" s="9"/>
      <c r="K17" s="9"/>
      <c r="L17" s="9"/>
      <c r="M17" s="9"/>
      <c r="N17" s="40">
        <f>SUM(C17:M17)</f>
        <v>256070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0">
        <v>9000</v>
      </c>
      <c r="C18" s="9">
        <v>0</v>
      </c>
      <c r="D18" s="9">
        <v>0</v>
      </c>
      <c r="E18" s="9">
        <v>0</v>
      </c>
      <c r="F18" s="9">
        <v>0</v>
      </c>
      <c r="G18" s="40">
        <v>10000</v>
      </c>
      <c r="H18" s="9">
        <v>0</v>
      </c>
      <c r="I18" s="9"/>
      <c r="J18" s="9"/>
      <c r="K18" s="9"/>
      <c r="L18" s="9"/>
      <c r="M18" s="9"/>
      <c r="N18" s="40">
        <f>SUM(C18:M18)</f>
        <v>10000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40">
        <f>SUM(B17:B22)</f>
        <v>217361</v>
      </c>
      <c r="C23" s="40">
        <f>SUM(C17:C22)</f>
        <v>4490</v>
      </c>
      <c r="D23" s="40">
        <f>SUM(D17:D22)</f>
        <v>0</v>
      </c>
      <c r="E23" s="9">
        <v>0</v>
      </c>
      <c r="F23" s="40">
        <f>SUM(F17:F22)</f>
        <v>230</v>
      </c>
      <c r="G23" s="40">
        <f>SUM(G17:G22)</f>
        <v>86350</v>
      </c>
      <c r="H23" s="9">
        <v>0</v>
      </c>
      <c r="I23" s="40">
        <f>SUM(I17:I22)</f>
        <v>175000</v>
      </c>
      <c r="J23" s="9"/>
      <c r="K23" s="9"/>
      <c r="L23" s="9"/>
      <c r="M23" s="9"/>
      <c r="N23" s="40">
        <f>SUM(N17:N22)</f>
        <v>266070</v>
      </c>
      <c r="O23" s="3"/>
      <c r="P23" s="3"/>
      <c r="Q23" s="3"/>
      <c r="R23" s="3" t="s">
        <v>27</v>
      </c>
      <c r="S23" s="13">
        <f>N42/1000</f>
        <v>1023.8791199999999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369.40911999999997</v>
      </c>
      <c r="T26" s="15">
        <f>M43</f>
        <v>0.36079368431695336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156.267</v>
      </c>
      <c r="T27" s="16">
        <f>G43</f>
        <v>0.15262250879771824</v>
      </c>
    </row>
    <row r="28" spans="1:20" ht="15">
      <c r="A28" s="4" t="s">
        <v>67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25.456</v>
      </c>
      <c r="T29" s="15">
        <f>F43</f>
        <v>2.4862309917991099E-2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5</v>
      </c>
      <c r="T30" s="15">
        <f>E43</f>
        <v>4.8833889688071775E-3</v>
      </c>
    </row>
    <row r="31" spans="1:20" ht="15">
      <c r="A31" s="5" t="s">
        <v>36</v>
      </c>
      <c r="B31" s="9">
        <v>0</v>
      </c>
      <c r="C31" s="9">
        <v>21593</v>
      </c>
      <c r="D31" s="9">
        <v>0</v>
      </c>
      <c r="E31" s="9">
        <v>0</v>
      </c>
      <c r="F31" s="9">
        <v>2217</v>
      </c>
      <c r="G31" s="9">
        <v>0</v>
      </c>
      <c r="H31" s="9">
        <v>0</v>
      </c>
      <c r="I31" s="9"/>
      <c r="J31" s="9"/>
      <c r="K31" s="9"/>
      <c r="L31" s="9"/>
      <c r="M31" s="9">
        <v>19691</v>
      </c>
      <c r="N31" s="9">
        <v>43501</v>
      </c>
      <c r="O31" s="17">
        <f>N31/N$39</f>
        <v>4.6078443834316314E-2</v>
      </c>
      <c r="P31" s="18" t="s">
        <v>37</v>
      </c>
      <c r="Q31" s="3"/>
      <c r="R31" s="3" t="s">
        <v>38</v>
      </c>
      <c r="S31" s="14">
        <f>C42/1000</f>
        <v>292.74700000000001</v>
      </c>
      <c r="T31" s="16">
        <f>C43</f>
        <v>0.28591949409027895</v>
      </c>
    </row>
    <row r="32" spans="1:20" ht="15">
      <c r="A32" s="5" t="s">
        <v>39</v>
      </c>
      <c r="B32" s="38">
        <v>23741</v>
      </c>
      <c r="C32" s="9">
        <v>18720</v>
      </c>
      <c r="D32" s="9">
        <v>0</v>
      </c>
      <c r="E32" s="38">
        <v>5000</v>
      </c>
      <c r="F32" s="9">
        <v>253</v>
      </c>
      <c r="G32" s="38">
        <v>22827</v>
      </c>
      <c r="H32" s="9">
        <v>0</v>
      </c>
      <c r="I32" s="9"/>
      <c r="J32" s="9"/>
      <c r="K32" s="9"/>
      <c r="L32" s="9"/>
      <c r="M32" s="9">
        <v>114350</v>
      </c>
      <c r="N32" s="40">
        <f>SUM(B32:M32)</f>
        <v>184891</v>
      </c>
      <c r="O32" s="17">
        <f>N32/N$39</f>
        <v>0.19584583248593315</v>
      </c>
      <c r="P32" s="18" t="s">
        <v>40</v>
      </c>
      <c r="Q32" s="3"/>
      <c r="R32" s="3" t="s">
        <v>41</v>
      </c>
      <c r="S32" s="14">
        <f>I42/1000</f>
        <v>175</v>
      </c>
      <c r="T32" s="15">
        <f>I43</f>
        <v>0.17091861390825119</v>
      </c>
    </row>
    <row r="33" spans="1:47" ht="15">
      <c r="A33" s="5" t="s">
        <v>42</v>
      </c>
      <c r="B33" s="38">
        <v>25674</v>
      </c>
      <c r="C33" s="9">
        <v>455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33227</v>
      </c>
      <c r="N33" s="40">
        <f>SUM(B33:M33)</f>
        <v>59356</v>
      </c>
      <c r="O33" s="17">
        <f>N33/N$39</f>
        <v>6.2872856077554065E-2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27">
        <v>0</v>
      </c>
      <c r="C34" s="9">
        <v>244458</v>
      </c>
      <c r="D34" s="9">
        <v>0</v>
      </c>
      <c r="E34" s="9">
        <v>0</v>
      </c>
      <c r="F34" s="9">
        <v>22756</v>
      </c>
      <c r="G34" s="9">
        <v>0</v>
      </c>
      <c r="H34" s="9">
        <v>0</v>
      </c>
      <c r="I34" s="9"/>
      <c r="J34" s="9"/>
      <c r="K34" s="9"/>
      <c r="L34" s="9"/>
      <c r="M34" s="9">
        <v>883</v>
      </c>
      <c r="N34" s="9">
        <v>268096</v>
      </c>
      <c r="O34" s="17">
        <f>N34/N$39</f>
        <v>0.28398074706799536</v>
      </c>
      <c r="P34" s="18" t="s">
        <v>45</v>
      </c>
      <c r="Q34" s="3"/>
      <c r="R34" s="3"/>
      <c r="S34" s="14">
        <f>SUM(S26:S33)</f>
        <v>1023.8791200000001</v>
      </c>
      <c r="T34" s="15">
        <f>SUM(T26:T33)</f>
        <v>1</v>
      </c>
    </row>
    <row r="35" spans="1:47" ht="15">
      <c r="A35" s="5" t="s">
        <v>46</v>
      </c>
      <c r="B35" s="38">
        <v>27032</v>
      </c>
      <c r="C35" s="9">
        <v>1724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71624</v>
      </c>
      <c r="N35" s="40">
        <f>SUM(B35:M35)</f>
        <v>100380</v>
      </c>
      <c r="O35" s="17">
        <f>N35/N$39</f>
        <v>0.10632753711612772</v>
      </c>
      <c r="P35" s="18" t="s">
        <v>47</v>
      </c>
      <c r="Q35" s="18"/>
    </row>
    <row r="36" spans="1:47" ht="15">
      <c r="A36" s="5" t="s">
        <v>48</v>
      </c>
      <c r="B36" s="38">
        <v>15667</v>
      </c>
      <c r="C36" s="9">
        <v>1126</v>
      </c>
      <c r="D36" s="9">
        <v>0</v>
      </c>
      <c r="E36" s="9">
        <v>0</v>
      </c>
      <c r="F36" s="9">
        <v>0</v>
      </c>
      <c r="G36" s="9">
        <v>47090</v>
      </c>
      <c r="H36" s="9">
        <v>0</v>
      </c>
      <c r="I36" s="9"/>
      <c r="J36" s="9"/>
      <c r="K36" s="9"/>
      <c r="L36" s="9"/>
      <c r="M36" s="9">
        <v>93831</v>
      </c>
      <c r="N36" s="40">
        <f t="shared" ref="N36:N37" si="0">SUM(B36:M36)</f>
        <v>157714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100038</v>
      </c>
      <c r="C37" s="9">
        <v>180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17801</v>
      </c>
      <c r="N37" s="40">
        <f t="shared" si="0"/>
        <v>118019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12107</v>
      </c>
      <c r="N38" s="9">
        <v>12107</v>
      </c>
      <c r="O38" s="18">
        <f>SUM(O31:O35)</f>
        <v>0.6951054165819267</v>
      </c>
      <c r="P38" s="18"/>
      <c r="Q38" s="3"/>
      <c r="R38" s="7" t="s">
        <v>51</v>
      </c>
      <c r="S38" s="19">
        <f>N45/1000</f>
        <v>54.290119999999995</v>
      </c>
      <c r="T38" s="7"/>
    </row>
    <row r="39" spans="1:47" ht="15">
      <c r="A39" s="5" t="s">
        <v>17</v>
      </c>
      <c r="B39" s="40">
        <f>SUM(B31:B38)</f>
        <v>192152</v>
      </c>
      <c r="C39" s="9">
        <v>288257</v>
      </c>
      <c r="D39" s="9">
        <v>0</v>
      </c>
      <c r="E39" s="38">
        <f>SUM(E31:E38)</f>
        <v>5000</v>
      </c>
      <c r="F39" s="9">
        <v>25226</v>
      </c>
      <c r="G39" s="38">
        <f>SUM(G31:G38)</f>
        <v>69917</v>
      </c>
      <c r="H39" s="9">
        <v>0</v>
      </c>
      <c r="I39" s="9"/>
      <c r="J39" s="9"/>
      <c r="K39" s="9"/>
      <c r="L39" s="9"/>
      <c r="M39" s="9">
        <v>363514</v>
      </c>
      <c r="N39" s="40">
        <f>SUM(N31:N38)</f>
        <v>944064</v>
      </c>
      <c r="O39" s="3"/>
      <c r="P39" s="3"/>
      <c r="Q39" s="3"/>
      <c r="R39" s="7" t="s">
        <v>52</v>
      </c>
      <c r="S39" s="20">
        <f>N41/1000</f>
        <v>287.83999999999997</v>
      </c>
      <c r="T39" s="15">
        <f>O41</f>
        <v>0.30489458341807335</v>
      </c>
    </row>
    <row r="40" spans="1:47">
      <c r="R40" s="7" t="s">
        <v>53</v>
      </c>
      <c r="S40" s="20">
        <f>N35/1000</f>
        <v>100.38</v>
      </c>
      <c r="T40" s="16">
        <f>O35</f>
        <v>0.10632753711612772</v>
      </c>
    </row>
    <row r="41" spans="1:47" ht="15">
      <c r="A41" s="21" t="s">
        <v>54</v>
      </c>
      <c r="B41" s="22">
        <f>B38+B37+B36</f>
        <v>115705</v>
      </c>
      <c r="C41" s="22">
        <f t="shared" ref="C41:N41" si="1">C38+C37+C36</f>
        <v>1306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47090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123739</v>
      </c>
      <c r="N41" s="22">
        <f t="shared" si="1"/>
        <v>287840</v>
      </c>
      <c r="O41" s="17">
        <f>N41/N$39</f>
        <v>0.30489458341807335</v>
      </c>
      <c r="P41" s="17" t="s">
        <v>55</v>
      </c>
      <c r="Q41" s="7"/>
      <c r="R41" s="7" t="s">
        <v>56</v>
      </c>
      <c r="S41" s="20">
        <f>N33/1000</f>
        <v>59.356000000000002</v>
      </c>
      <c r="T41" s="15">
        <f>O33</f>
        <v>6.2872856077554065E-2</v>
      </c>
    </row>
    <row r="42" spans="1:47" ht="15">
      <c r="A42" s="23" t="s">
        <v>57</v>
      </c>
      <c r="B42" s="22"/>
      <c r="C42" s="24">
        <f>C39+C23+C10</f>
        <v>292747</v>
      </c>
      <c r="D42" s="24">
        <f t="shared" ref="D42:L42" si="2">D39+D23+D10</f>
        <v>0</v>
      </c>
      <c r="E42" s="24">
        <f t="shared" si="2"/>
        <v>5000</v>
      </c>
      <c r="F42" s="24">
        <f t="shared" si="2"/>
        <v>25456</v>
      </c>
      <c r="G42" s="24">
        <f t="shared" si="2"/>
        <v>156267</v>
      </c>
      <c r="H42" s="24">
        <f t="shared" si="2"/>
        <v>0</v>
      </c>
      <c r="I42" s="24">
        <f t="shared" si="2"/>
        <v>175000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>M39+M23-B6+M45</f>
        <v>369409.12</v>
      </c>
      <c r="N42" s="25">
        <f>SUM(C42:M42)</f>
        <v>1023879.12</v>
      </c>
      <c r="O42" s="7"/>
      <c r="P42" s="7"/>
      <c r="Q42" s="7"/>
      <c r="R42" s="7" t="s">
        <v>37</v>
      </c>
      <c r="S42" s="20">
        <f>N31/1000</f>
        <v>43.500999999999998</v>
      </c>
      <c r="T42" s="15">
        <f>O31</f>
        <v>4.6078443834316314E-2</v>
      </c>
    </row>
    <row r="43" spans="1:47" ht="15">
      <c r="A43" s="23" t="s">
        <v>58</v>
      </c>
      <c r="B43" s="22"/>
      <c r="C43" s="17">
        <f t="shared" ref="C43:M43" si="3">C42/$N42</f>
        <v>0.28591949409027895</v>
      </c>
      <c r="D43" s="17">
        <f t="shared" si="3"/>
        <v>0</v>
      </c>
      <c r="E43" s="17">
        <f t="shared" si="3"/>
        <v>4.8833889688071775E-3</v>
      </c>
      <c r="F43" s="17">
        <f t="shared" si="3"/>
        <v>2.4862309917991099E-2</v>
      </c>
      <c r="G43" s="17">
        <f t="shared" si="3"/>
        <v>0.15262250879771824</v>
      </c>
      <c r="H43" s="17">
        <f t="shared" si="3"/>
        <v>0</v>
      </c>
      <c r="I43" s="17">
        <f t="shared" si="3"/>
        <v>0.17091861390825119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0.36079368431695336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184.89099999999999</v>
      </c>
      <c r="T43" s="16">
        <f>O32</f>
        <v>0.19584583248593315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268.096</v>
      </c>
      <c r="T44" s="16">
        <f>O34</f>
        <v>0.28398074706799536</v>
      </c>
    </row>
    <row r="45" spans="1:47" ht="15">
      <c r="A45" s="6" t="s">
        <v>61</v>
      </c>
      <c r="B45" s="6">
        <f>B23-B39</f>
        <v>25209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29081.119999999999</v>
      </c>
      <c r="N45" s="25">
        <f>B45+M45</f>
        <v>54290.119999999995</v>
      </c>
      <c r="O45" s="7"/>
      <c r="P45" s="7"/>
      <c r="Q45" s="7"/>
      <c r="R45" s="7" t="s">
        <v>62</v>
      </c>
      <c r="S45" s="20">
        <f>SUM(S39:S44)</f>
        <v>944.06399999999996</v>
      </c>
      <c r="T45" s="15">
        <f>SUM(T39:T44)</f>
        <v>0.99999999999999989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9"/>
      <c r="D48" s="27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9"/>
      <c r="B51" s="4"/>
      <c r="C51" s="9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9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9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42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42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42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42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42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42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42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42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42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42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43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/>
  <dimension ref="A1:AU70"/>
  <sheetViews>
    <sheetView zoomScale="125" zoomScaleNormal="125" zoomScalePageLayoutView="125" workbookViewId="0">
      <selection activeCell="B4" sqref="B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68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173881</v>
      </c>
      <c r="C6" s="9">
        <v>0</v>
      </c>
      <c r="D6" s="9">
        <v>0</v>
      </c>
      <c r="E6" s="9">
        <v>0</v>
      </c>
      <c r="F6" s="9">
        <v>0</v>
      </c>
      <c r="G6" s="40">
        <v>0</v>
      </c>
      <c r="H6" s="40">
        <v>0</v>
      </c>
      <c r="I6" s="9"/>
      <c r="J6" s="9"/>
      <c r="K6" s="9"/>
      <c r="L6" s="9"/>
      <c r="M6" s="9"/>
      <c r="N6" s="40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38">
        <v>18419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38">
        <f>SUM(B6:B9)</f>
        <v>192300</v>
      </c>
      <c r="C10" s="9">
        <v>0</v>
      </c>
      <c r="D10" s="9">
        <v>0</v>
      </c>
      <c r="E10" s="9">
        <v>0</v>
      </c>
      <c r="F10" s="9">
        <v>0</v>
      </c>
      <c r="G10" s="40">
        <v>0</v>
      </c>
      <c r="H10" s="40">
        <v>0</v>
      </c>
      <c r="I10" s="9"/>
      <c r="J10" s="9"/>
      <c r="K10" s="9"/>
      <c r="L10" s="9"/>
      <c r="M10" s="9"/>
      <c r="N10" s="40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771468</v>
      </c>
      <c r="C17" s="9">
        <v>15669</v>
      </c>
      <c r="D17" s="9">
        <v>0</v>
      </c>
      <c r="E17" s="9">
        <v>0</v>
      </c>
      <c r="F17" s="9">
        <v>10728</v>
      </c>
      <c r="G17" s="9">
        <v>888039</v>
      </c>
      <c r="H17" s="9">
        <v>15342</v>
      </c>
      <c r="I17" s="9"/>
      <c r="J17" s="9"/>
      <c r="K17" s="9"/>
      <c r="L17" s="9"/>
      <c r="M17" s="9"/>
      <c r="N17" s="9">
        <f>SUM(C17:M17)</f>
        <v>929778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0">
        <v>8000</v>
      </c>
      <c r="C18" s="40">
        <v>182</v>
      </c>
      <c r="D18" s="9">
        <v>0</v>
      </c>
      <c r="E18" s="9">
        <v>0</v>
      </c>
      <c r="F18" s="40">
        <v>2340</v>
      </c>
      <c r="G18" s="40">
        <v>6584</v>
      </c>
      <c r="H18" s="9">
        <v>0</v>
      </c>
      <c r="I18" s="9"/>
      <c r="J18" s="9"/>
      <c r="K18" s="9"/>
      <c r="L18" s="9"/>
      <c r="M18" s="9"/>
      <c r="N18" s="40">
        <f>SUM(C18:M18)</f>
        <v>9106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40">
        <f>SUM(B17:B22)</f>
        <v>779468</v>
      </c>
      <c r="C23" s="40">
        <f>SUM(C17:C22)</f>
        <v>15851</v>
      </c>
      <c r="D23" s="9">
        <v>0</v>
      </c>
      <c r="E23" s="9">
        <v>0</v>
      </c>
      <c r="F23" s="40">
        <f>SUM(F17:F22)</f>
        <v>13068</v>
      </c>
      <c r="G23" s="40">
        <f t="shared" ref="G23:H23" si="0">SUM(G17:G22)</f>
        <v>894623</v>
      </c>
      <c r="H23" s="40">
        <f t="shared" si="0"/>
        <v>15342</v>
      </c>
      <c r="I23" s="9"/>
      <c r="J23" s="9"/>
      <c r="K23" s="9"/>
      <c r="L23" s="9"/>
      <c r="M23" s="9"/>
      <c r="N23" s="40">
        <f>SUM(N17:N22)</f>
        <v>938884</v>
      </c>
      <c r="O23" s="3"/>
      <c r="P23" s="3"/>
      <c r="Q23" s="3"/>
      <c r="R23" s="3" t="s">
        <v>27</v>
      </c>
      <c r="S23" s="13">
        <f>N42/1000</f>
        <v>2604.7606800000003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741.44168000000002</v>
      </c>
      <c r="T26" s="15">
        <f>M43</f>
        <v>0.28464867643809794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964.23</v>
      </c>
      <c r="T27" s="16">
        <f>G43</f>
        <v>0.37017988155441595</v>
      </c>
    </row>
    <row r="28" spans="1:20" ht="15">
      <c r="A28" s="4" t="s">
        <v>68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75.474000000000004</v>
      </c>
      <c r="T29" s="15">
        <f>F43</f>
        <v>2.8975406677284453E-2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38.799999999999997</v>
      </c>
      <c r="T30" s="15">
        <f>E43</f>
        <v>1.4895802250823287E-2</v>
      </c>
    </row>
    <row r="31" spans="1:20" ht="15">
      <c r="A31" s="5" t="s">
        <v>36</v>
      </c>
      <c r="B31" s="9">
        <v>0</v>
      </c>
      <c r="C31" s="9">
        <v>17734</v>
      </c>
      <c r="D31" s="9">
        <v>0</v>
      </c>
      <c r="E31" s="9">
        <v>0</v>
      </c>
      <c r="F31" s="9">
        <v>1729</v>
      </c>
      <c r="G31" s="9">
        <v>0</v>
      </c>
      <c r="H31" s="9">
        <v>0</v>
      </c>
      <c r="I31" s="9"/>
      <c r="J31" s="9"/>
      <c r="K31" s="9"/>
      <c r="L31" s="9"/>
      <c r="M31" s="9">
        <v>13445</v>
      </c>
      <c r="N31" s="9">
        <v>32907</v>
      </c>
      <c r="O31" s="17">
        <f>N31/N$39</f>
        <v>1.3398850224169234E-2</v>
      </c>
      <c r="P31" s="18" t="s">
        <v>37</v>
      </c>
      <c r="Q31" s="3"/>
      <c r="R31" s="3" t="s">
        <v>38</v>
      </c>
      <c r="S31" s="14">
        <f>C42/1000</f>
        <v>769.47299999999996</v>
      </c>
      <c r="T31" s="16">
        <f>C43</f>
        <v>0.29541024859143677</v>
      </c>
    </row>
    <row r="32" spans="1:20" ht="15">
      <c r="A32" s="5" t="s">
        <v>39</v>
      </c>
      <c r="B32" s="41">
        <v>72795</v>
      </c>
      <c r="C32" s="9">
        <v>58294</v>
      </c>
      <c r="D32" s="9">
        <v>0</v>
      </c>
      <c r="E32" s="9">
        <v>38800</v>
      </c>
      <c r="F32" s="9">
        <v>1266</v>
      </c>
      <c r="G32" s="9">
        <v>535</v>
      </c>
      <c r="H32" s="9">
        <v>0</v>
      </c>
      <c r="I32" s="9"/>
      <c r="J32" s="9"/>
      <c r="K32" s="9"/>
      <c r="L32" s="9"/>
      <c r="M32" s="9">
        <v>219413</v>
      </c>
      <c r="N32" s="40">
        <f>SUM(B32:M32)</f>
        <v>391103</v>
      </c>
      <c r="O32" s="17">
        <f>N32/N$39</f>
        <v>0.15924668062185127</v>
      </c>
      <c r="P32" s="18" t="s">
        <v>40</v>
      </c>
      <c r="Q32" s="3"/>
      <c r="R32" s="3" t="s">
        <v>41</v>
      </c>
      <c r="S32" s="14">
        <f>I42/1000</f>
        <v>0</v>
      </c>
      <c r="T32" s="15">
        <f>I43</f>
        <v>0</v>
      </c>
    </row>
    <row r="33" spans="1:47" ht="15">
      <c r="A33" s="5" t="s">
        <v>42</v>
      </c>
      <c r="B33" s="41">
        <v>77034</v>
      </c>
      <c r="C33" s="9">
        <v>665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96472</v>
      </c>
      <c r="N33" s="40">
        <f>SUM(B33:M33)</f>
        <v>174171</v>
      </c>
      <c r="O33" s="17">
        <f>N33/N$39</f>
        <v>7.0917772583151906E-2</v>
      </c>
      <c r="P33" s="18" t="s">
        <v>43</v>
      </c>
      <c r="Q33" s="3"/>
      <c r="R33" s="3" t="s">
        <v>7</v>
      </c>
      <c r="S33" s="14">
        <f>H42/1000</f>
        <v>15.342000000000001</v>
      </c>
      <c r="T33" s="15">
        <f>H43</f>
        <v>5.8899844879415179E-3</v>
      </c>
    </row>
    <row r="34" spans="1:47" ht="15">
      <c r="A34" s="5" t="s">
        <v>44</v>
      </c>
      <c r="B34" s="27">
        <v>0</v>
      </c>
      <c r="C34" s="9">
        <v>665483</v>
      </c>
      <c r="D34" s="9">
        <v>0</v>
      </c>
      <c r="E34" s="9">
        <v>0</v>
      </c>
      <c r="F34" s="9">
        <v>59411</v>
      </c>
      <c r="G34" s="9">
        <v>0</v>
      </c>
      <c r="H34" s="9">
        <v>0</v>
      </c>
      <c r="I34" s="9"/>
      <c r="J34" s="9"/>
      <c r="K34" s="9"/>
      <c r="L34" s="9"/>
      <c r="M34" s="9">
        <v>31590</v>
      </c>
      <c r="N34" s="9">
        <v>756485</v>
      </c>
      <c r="O34" s="17">
        <f>N34/N$39</f>
        <v>0.30802045801290495</v>
      </c>
      <c r="P34" s="18" t="s">
        <v>45</v>
      </c>
      <c r="Q34" s="3"/>
      <c r="R34" s="3"/>
      <c r="S34" s="14">
        <f>SUM(S26:S33)</f>
        <v>2604.7606799999999</v>
      </c>
      <c r="T34" s="15">
        <f>SUM(T26:T33)</f>
        <v>1</v>
      </c>
    </row>
    <row r="35" spans="1:47" ht="15">
      <c r="A35" s="5" t="s">
        <v>46</v>
      </c>
      <c r="B35" s="41">
        <v>110536</v>
      </c>
      <c r="C35" s="9">
        <v>9139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230605</v>
      </c>
      <c r="N35" s="40">
        <f>SUM(B35:M35)</f>
        <v>350280</v>
      </c>
      <c r="O35" s="17">
        <f>N35/N$39</f>
        <v>0.14262464692989332</v>
      </c>
      <c r="P35" s="18" t="s">
        <v>47</v>
      </c>
      <c r="Q35" s="18"/>
    </row>
    <row r="36" spans="1:47" ht="15">
      <c r="A36" s="5" t="s">
        <v>48</v>
      </c>
      <c r="B36" s="41">
        <v>86650</v>
      </c>
      <c r="C36" s="9">
        <v>2240</v>
      </c>
      <c r="D36" s="9">
        <v>0</v>
      </c>
      <c r="E36" s="9">
        <v>0</v>
      </c>
      <c r="F36" s="9">
        <v>0</v>
      </c>
      <c r="G36" s="9">
        <v>69072</v>
      </c>
      <c r="H36" s="9">
        <v>0</v>
      </c>
      <c r="I36" s="9"/>
      <c r="J36" s="9"/>
      <c r="K36" s="9"/>
      <c r="L36" s="9"/>
      <c r="M36" s="9">
        <v>169072</v>
      </c>
      <c r="N36" s="40">
        <f t="shared" ref="N36:N37" si="1">SUM(B36:M36)</f>
        <v>327034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41">
        <v>336985</v>
      </c>
      <c r="C37" s="9">
        <v>67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70221</v>
      </c>
      <c r="N37" s="40">
        <f t="shared" si="1"/>
        <v>407273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16704</v>
      </c>
      <c r="N38" s="9">
        <v>16704</v>
      </c>
      <c r="O38" s="18">
        <f>SUM(O31:O35)</f>
        <v>0.69420840837197062</v>
      </c>
      <c r="P38" s="18"/>
      <c r="Q38" s="3"/>
      <c r="R38" s="7" t="s">
        <v>51</v>
      </c>
      <c r="S38" s="19">
        <f>N45/1000</f>
        <v>163.26967999999999</v>
      </c>
      <c r="T38" s="7"/>
    </row>
    <row r="39" spans="1:47" ht="15">
      <c r="A39" s="5" t="s">
        <v>17</v>
      </c>
      <c r="B39" s="40">
        <f>SUM(B31:B38)</f>
        <v>684000</v>
      </c>
      <c r="C39" s="9">
        <v>753622</v>
      </c>
      <c r="D39" s="9">
        <v>0</v>
      </c>
      <c r="E39" s="9">
        <v>38800</v>
      </c>
      <c r="F39" s="9">
        <v>62406</v>
      </c>
      <c r="G39" s="9">
        <v>69607</v>
      </c>
      <c r="H39" s="9">
        <v>0</v>
      </c>
      <c r="I39" s="9"/>
      <c r="J39" s="9"/>
      <c r="K39" s="9"/>
      <c r="L39" s="9"/>
      <c r="M39" s="9">
        <v>847521</v>
      </c>
      <c r="N39" s="40">
        <f>SUM(N31:N38)</f>
        <v>2455957</v>
      </c>
      <c r="O39" s="3"/>
      <c r="P39" s="3"/>
      <c r="Q39" s="3"/>
      <c r="R39" s="7" t="s">
        <v>52</v>
      </c>
      <c r="S39" s="20">
        <f>N41/1000</f>
        <v>751.01099999999997</v>
      </c>
      <c r="T39" s="15">
        <f>O41</f>
        <v>0.30579159162802932</v>
      </c>
    </row>
    <row r="40" spans="1:47">
      <c r="R40" s="7" t="s">
        <v>53</v>
      </c>
      <c r="S40" s="20">
        <f>N35/1000</f>
        <v>350.28</v>
      </c>
      <c r="T40" s="16">
        <f>O35</f>
        <v>0.14262464692989332</v>
      </c>
    </row>
    <row r="41" spans="1:47" ht="15">
      <c r="A41" s="21" t="s">
        <v>54</v>
      </c>
      <c r="B41" s="22">
        <f>B38+B37+B36</f>
        <v>423635</v>
      </c>
      <c r="C41" s="22">
        <f t="shared" ref="C41:N41" si="2">C38+C37+C36</f>
        <v>2307</v>
      </c>
      <c r="D41" s="22">
        <f t="shared" si="2"/>
        <v>0</v>
      </c>
      <c r="E41" s="22">
        <f t="shared" si="2"/>
        <v>0</v>
      </c>
      <c r="F41" s="22">
        <f t="shared" si="2"/>
        <v>0</v>
      </c>
      <c r="G41" s="22">
        <f t="shared" si="2"/>
        <v>69072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255997</v>
      </c>
      <c r="N41" s="22">
        <f t="shared" si="2"/>
        <v>751011</v>
      </c>
      <c r="O41" s="17">
        <f>N41/N$39</f>
        <v>0.30579159162802932</v>
      </c>
      <c r="P41" s="17" t="s">
        <v>55</v>
      </c>
      <c r="Q41" s="7"/>
      <c r="R41" s="7" t="s">
        <v>56</v>
      </c>
      <c r="S41" s="20">
        <f>N33/1000</f>
        <v>174.17099999999999</v>
      </c>
      <c r="T41" s="15">
        <f>O33</f>
        <v>7.0917772583151906E-2</v>
      </c>
    </row>
    <row r="42" spans="1:47" ht="15">
      <c r="A42" s="23" t="s">
        <v>57</v>
      </c>
      <c r="B42" s="22"/>
      <c r="C42" s="24">
        <f>C39+C23+C10</f>
        <v>769473</v>
      </c>
      <c r="D42" s="24">
        <f t="shared" ref="D42:L42" si="3">D39+D23+D10</f>
        <v>0</v>
      </c>
      <c r="E42" s="24">
        <f t="shared" si="3"/>
        <v>38800</v>
      </c>
      <c r="F42" s="24">
        <f t="shared" si="3"/>
        <v>75474</v>
      </c>
      <c r="G42" s="24">
        <f t="shared" si="3"/>
        <v>964230</v>
      </c>
      <c r="H42" s="24">
        <f t="shared" si="3"/>
        <v>15342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>M39+M23-B6+M45</f>
        <v>741441.68</v>
      </c>
      <c r="N42" s="25">
        <f>SUM(C42:M42)</f>
        <v>2604760.6800000002</v>
      </c>
      <c r="O42" s="7"/>
      <c r="P42" s="7"/>
      <c r="Q42" s="7"/>
      <c r="R42" s="7" t="s">
        <v>37</v>
      </c>
      <c r="S42" s="20">
        <f>N31/1000</f>
        <v>32.906999999999996</v>
      </c>
      <c r="T42" s="15">
        <f>O31</f>
        <v>1.3398850224169234E-2</v>
      </c>
    </row>
    <row r="43" spans="1:47" ht="15">
      <c r="A43" s="23" t="s">
        <v>58</v>
      </c>
      <c r="B43" s="22"/>
      <c r="C43" s="17">
        <f t="shared" ref="C43:M43" si="4">C42/$N42</f>
        <v>0.29541024859143677</v>
      </c>
      <c r="D43" s="17">
        <f t="shared" si="4"/>
        <v>0</v>
      </c>
      <c r="E43" s="17">
        <f t="shared" si="4"/>
        <v>1.4895802250823287E-2</v>
      </c>
      <c r="F43" s="17">
        <f t="shared" si="4"/>
        <v>2.8975406677284453E-2</v>
      </c>
      <c r="G43" s="17">
        <f t="shared" si="4"/>
        <v>0.37017988155441595</v>
      </c>
      <c r="H43" s="17">
        <f t="shared" si="4"/>
        <v>5.8899844879415179E-3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si="4"/>
        <v>0.28464867643809794</v>
      </c>
      <c r="N43" s="17">
        <f>SUM(C43:M43)</f>
        <v>0.99999999999999978</v>
      </c>
      <c r="O43" s="7"/>
      <c r="P43" s="7"/>
      <c r="Q43" s="7"/>
      <c r="R43" s="7" t="s">
        <v>59</v>
      </c>
      <c r="S43" s="20">
        <f>N32/1000</f>
        <v>391.10300000000001</v>
      </c>
      <c r="T43" s="16">
        <f>O32</f>
        <v>0.15924668062185127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756.48500000000001</v>
      </c>
      <c r="T44" s="16">
        <f>O34</f>
        <v>0.30802045801290495</v>
      </c>
    </row>
    <row r="45" spans="1:47" ht="15">
      <c r="A45" s="6" t="s">
        <v>61</v>
      </c>
      <c r="B45" s="6">
        <f>B23-B39</f>
        <v>95468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67801.680000000008</v>
      </c>
      <c r="N45" s="25">
        <f>B45+M45</f>
        <v>163269.68</v>
      </c>
      <c r="O45" s="7"/>
      <c r="P45" s="7"/>
      <c r="Q45" s="7"/>
      <c r="R45" s="7" t="s">
        <v>62</v>
      </c>
      <c r="S45" s="20">
        <f>SUM(S39:S44)</f>
        <v>2455.9569999999999</v>
      </c>
      <c r="T45" s="15">
        <f>SUM(T39:T44)</f>
        <v>1</v>
      </c>
    </row>
    <row r="46" spans="1:47" ht="15">
      <c r="A46" s="6"/>
      <c r="B46" s="39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9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9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8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9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9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9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9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E54" s="27"/>
      <c r="F54" s="9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/>
  <dimension ref="A1:AU70"/>
  <sheetViews>
    <sheetView zoomScale="125" zoomScaleNormal="125" zoomScalePageLayoutView="125" workbookViewId="0">
      <selection activeCell="A5" sqref="A5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69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33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35221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271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35492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33</v>
      </c>
      <c r="H15" s="6" t="s">
        <v>7</v>
      </c>
      <c r="I15" s="6" t="s">
        <v>72</v>
      </c>
      <c r="J15" s="6" t="s">
        <v>8</v>
      </c>
      <c r="K15" s="6" t="s">
        <v>9</v>
      </c>
      <c r="L15" s="6" t="s">
        <v>72</v>
      </c>
      <c r="M15" s="6" t="s">
        <v>11</v>
      </c>
      <c r="N15" s="11" t="s">
        <v>12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40">
        <v>155918</v>
      </c>
      <c r="C17" s="40">
        <v>3502</v>
      </c>
      <c r="D17" s="40">
        <v>0</v>
      </c>
      <c r="E17" s="9">
        <v>0</v>
      </c>
      <c r="F17" s="9">
        <v>0</v>
      </c>
      <c r="G17" s="40">
        <v>14516</v>
      </c>
      <c r="H17" s="9">
        <v>0</v>
      </c>
      <c r="I17" s="40">
        <v>193186</v>
      </c>
      <c r="J17" s="9"/>
      <c r="K17" s="40"/>
      <c r="L17" s="40"/>
      <c r="M17" s="9"/>
      <c r="N17" s="40">
        <f>SUM(C17:M17)</f>
        <v>211204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0">
        <v>21306</v>
      </c>
      <c r="C18" s="40">
        <v>1544</v>
      </c>
      <c r="D18" s="9">
        <v>0</v>
      </c>
      <c r="E18" s="9">
        <v>0</v>
      </c>
      <c r="F18" s="9">
        <v>0</v>
      </c>
      <c r="G18" s="40">
        <v>23000</v>
      </c>
      <c r="H18" s="9">
        <v>0</v>
      </c>
      <c r="I18" s="9"/>
      <c r="J18" s="9"/>
      <c r="K18" s="9"/>
      <c r="L18" s="9"/>
      <c r="M18" s="9"/>
      <c r="N18" s="40">
        <f>SUM(C18:M18)</f>
        <v>24544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40">
        <f>SUM(B17:B22)</f>
        <v>177224</v>
      </c>
      <c r="C23" s="40">
        <f>SUM(C17:C22)</f>
        <v>5046</v>
      </c>
      <c r="D23" s="9">
        <f>SUM(D17:D22)</f>
        <v>0</v>
      </c>
      <c r="E23" s="9">
        <v>0</v>
      </c>
      <c r="F23" s="9">
        <v>0</v>
      </c>
      <c r="G23" s="40">
        <f>SUM(G17:G22)</f>
        <v>37516</v>
      </c>
      <c r="H23" s="9">
        <v>0</v>
      </c>
      <c r="I23" s="40">
        <f>SUM(I17:I22)</f>
        <v>193186</v>
      </c>
      <c r="J23" s="9"/>
      <c r="K23" s="40"/>
      <c r="L23" s="40"/>
      <c r="M23" s="9"/>
      <c r="N23" s="40">
        <f>SUM(N17:N22)</f>
        <v>235748</v>
      </c>
      <c r="O23" s="3"/>
      <c r="P23" s="3"/>
      <c r="Q23" s="3"/>
      <c r="R23" s="3" t="s">
        <v>27</v>
      </c>
      <c r="S23" s="13">
        <f>N42/1000</f>
        <v>1082.1131599999999</v>
      </c>
      <c r="T23" s="3"/>
    </row>
    <row r="24" spans="1:20" ht="15">
      <c r="A24" s="2" t="s">
        <v>73</v>
      </c>
      <c r="B24" s="46">
        <v>20270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28</v>
      </c>
      <c r="T25" s="3" t="s">
        <v>29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11</v>
      </c>
      <c r="S26" s="14">
        <f>M42/1000</f>
        <v>391.27315999999996</v>
      </c>
      <c r="T26" s="15">
        <f>M43</f>
        <v>0.36158247996910048</v>
      </c>
    </row>
    <row r="27" spans="1:20" ht="18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33</v>
      </c>
      <c r="S27" s="14">
        <f>G42/1000</f>
        <v>121.33499999999999</v>
      </c>
      <c r="T27" s="16">
        <f>G43</f>
        <v>0.11212782958854323</v>
      </c>
    </row>
    <row r="28" spans="1:20" ht="15">
      <c r="A28" s="4" t="s">
        <v>69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8</v>
      </c>
      <c r="S28" s="14">
        <f>J42/1000</f>
        <v>0</v>
      </c>
      <c r="T28" s="15">
        <f>J43</f>
        <v>0</v>
      </c>
    </row>
    <row r="29" spans="1:20" ht="15">
      <c r="B29" s="6" t="s">
        <v>31</v>
      </c>
      <c r="C29" s="6" t="s">
        <v>3</v>
      </c>
      <c r="D29" s="6" t="s">
        <v>4</v>
      </c>
      <c r="E29" s="6" t="s">
        <v>5</v>
      </c>
      <c r="F29" s="6" t="s">
        <v>32</v>
      </c>
      <c r="G29" s="6" t="s">
        <v>33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73</v>
      </c>
      <c r="M29" s="6" t="s">
        <v>11</v>
      </c>
      <c r="N29" s="6" t="s">
        <v>34</v>
      </c>
      <c r="O29" s="3"/>
      <c r="P29" s="3"/>
      <c r="Q29" s="3"/>
      <c r="R29" s="3" t="s">
        <v>32</v>
      </c>
      <c r="S29" s="14">
        <f>F42/1000</f>
        <v>27.556999999999999</v>
      </c>
      <c r="T29" s="15">
        <f>F43</f>
        <v>2.5465913380075703E-2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35</v>
      </c>
      <c r="S30" s="13">
        <f>E42/1000</f>
        <v>0</v>
      </c>
      <c r="T30" s="15">
        <f>E43</f>
        <v>0</v>
      </c>
    </row>
    <row r="31" spans="1:20" ht="15">
      <c r="A31" s="5" t="s">
        <v>36</v>
      </c>
      <c r="B31" s="9">
        <v>0</v>
      </c>
      <c r="C31" s="9">
        <v>10374</v>
      </c>
      <c r="D31" s="9">
        <v>0</v>
      </c>
      <c r="E31" s="9">
        <v>0</v>
      </c>
      <c r="F31" s="9">
        <v>938</v>
      </c>
      <c r="G31" s="9">
        <v>0</v>
      </c>
      <c r="H31" s="9">
        <v>0</v>
      </c>
      <c r="I31" s="9"/>
      <c r="J31" s="9"/>
      <c r="K31" s="9"/>
      <c r="L31" s="9"/>
      <c r="M31" s="9">
        <v>11548</v>
      </c>
      <c r="N31" s="9">
        <v>22860</v>
      </c>
      <c r="O31" s="17">
        <f>N31/N$39</f>
        <v>2.3298216147518678E-2</v>
      </c>
      <c r="P31" s="18" t="s">
        <v>37</v>
      </c>
      <c r="Q31" s="3"/>
      <c r="R31" s="3" t="s">
        <v>38</v>
      </c>
      <c r="S31" s="14">
        <f>C42/1000</f>
        <v>328.49200000000002</v>
      </c>
      <c r="T31" s="16">
        <f>C43</f>
        <v>0.30356529440969005</v>
      </c>
    </row>
    <row r="32" spans="1:20" ht="15">
      <c r="A32" s="5" t="s">
        <v>39</v>
      </c>
      <c r="B32" s="9">
        <v>2100</v>
      </c>
      <c r="C32" s="38">
        <v>25000</v>
      </c>
      <c r="D32" s="9">
        <v>0</v>
      </c>
      <c r="E32" s="38">
        <v>0</v>
      </c>
      <c r="F32" s="9">
        <v>844</v>
      </c>
      <c r="G32" s="38">
        <v>41675</v>
      </c>
      <c r="H32" s="9">
        <v>0</v>
      </c>
      <c r="I32" s="9"/>
      <c r="J32" s="9"/>
      <c r="K32" s="9"/>
      <c r="L32" s="40">
        <v>20270</v>
      </c>
      <c r="M32" s="9">
        <v>79150</v>
      </c>
      <c r="N32" s="40">
        <f>SUM(B32:M32)</f>
        <v>169039</v>
      </c>
      <c r="O32" s="17">
        <f>N32/N$39</f>
        <v>0.17227940329660585</v>
      </c>
      <c r="P32" s="18" t="s">
        <v>40</v>
      </c>
      <c r="Q32" s="3"/>
      <c r="R32" s="3" t="s">
        <v>41</v>
      </c>
      <c r="S32" s="14">
        <f>I42/1000</f>
        <v>193.18600000000001</v>
      </c>
      <c r="T32" s="15">
        <f>I43</f>
        <v>0.17852661546043855</v>
      </c>
    </row>
    <row r="33" spans="1:47" ht="15">
      <c r="A33" s="5" t="s">
        <v>42</v>
      </c>
      <c r="B33" s="9">
        <v>31500</v>
      </c>
      <c r="C33" s="9">
        <v>218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16016</v>
      </c>
      <c r="N33" s="9">
        <v>47734</v>
      </c>
      <c r="O33" s="17">
        <f>N33/N$39</f>
        <v>4.8649039789398801E-2</v>
      </c>
      <c r="P33" s="18" t="s">
        <v>43</v>
      </c>
      <c r="Q33" s="3"/>
      <c r="R33" s="3" t="s">
        <v>7</v>
      </c>
      <c r="S33" s="14">
        <f>H42/1000</f>
        <v>0</v>
      </c>
      <c r="T33" s="15">
        <f>H43</f>
        <v>0</v>
      </c>
    </row>
    <row r="34" spans="1:47" ht="15">
      <c r="A34" s="5" t="s">
        <v>44</v>
      </c>
      <c r="B34" s="9">
        <v>0</v>
      </c>
      <c r="C34" s="9">
        <v>282764</v>
      </c>
      <c r="D34" s="9">
        <v>0</v>
      </c>
      <c r="E34" s="9">
        <v>0</v>
      </c>
      <c r="F34" s="9">
        <v>25775</v>
      </c>
      <c r="G34" s="9">
        <v>0</v>
      </c>
      <c r="H34" s="9">
        <v>0</v>
      </c>
      <c r="I34" s="9"/>
      <c r="J34" s="9"/>
      <c r="K34" s="9"/>
      <c r="L34" s="9"/>
      <c r="M34" s="9">
        <v>153</v>
      </c>
      <c r="N34" s="9">
        <v>308692</v>
      </c>
      <c r="O34" s="17">
        <f>N34/N$39</f>
        <v>0.31460948989544341</v>
      </c>
      <c r="P34" s="18" t="s">
        <v>45</v>
      </c>
      <c r="Q34" s="3"/>
      <c r="R34" s="3"/>
      <c r="S34" s="14">
        <f>SUM(S26:S33)</f>
        <v>1061.8431599999999</v>
      </c>
      <c r="T34" s="15">
        <f>SUM(T26:T33)</f>
        <v>0.98126813280784808</v>
      </c>
    </row>
    <row r="35" spans="1:47" ht="15">
      <c r="A35" s="5" t="s">
        <v>46</v>
      </c>
      <c r="B35" s="9">
        <v>3374</v>
      </c>
      <c r="C35" s="9">
        <v>3393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51954</v>
      </c>
      <c r="N35" s="9">
        <v>58721</v>
      </c>
      <c r="O35" s="17">
        <f>N35/N$39</f>
        <v>5.9846655747963447E-2</v>
      </c>
      <c r="P35" s="18" t="s">
        <v>47</v>
      </c>
      <c r="Q35" s="18"/>
    </row>
    <row r="36" spans="1:47" ht="15">
      <c r="A36" s="5" t="s">
        <v>48</v>
      </c>
      <c r="B36" s="9">
        <v>23583</v>
      </c>
      <c r="C36" s="9">
        <v>1694</v>
      </c>
      <c r="D36" s="9">
        <v>0</v>
      </c>
      <c r="E36" s="9">
        <v>0</v>
      </c>
      <c r="F36" s="9">
        <v>0</v>
      </c>
      <c r="G36" s="9">
        <v>42144</v>
      </c>
      <c r="H36" s="9">
        <v>0</v>
      </c>
      <c r="I36" s="9"/>
      <c r="J36" s="9"/>
      <c r="K36" s="9"/>
      <c r="L36" s="9"/>
      <c r="M36" s="9">
        <v>133889</v>
      </c>
      <c r="N36" s="9">
        <v>201311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9">
        <v>70640</v>
      </c>
      <c r="C37" s="9">
        <v>3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73207</v>
      </c>
      <c r="N37" s="9">
        <v>143850</v>
      </c>
      <c r="O37" s="18"/>
      <c r="P37" s="18"/>
      <c r="Q37" s="3"/>
      <c r="R37" s="7"/>
      <c r="S37" s="7" t="s">
        <v>28</v>
      </c>
      <c r="T37" s="7" t="s">
        <v>29</v>
      </c>
    </row>
    <row r="38" spans="1:47" ht="15">
      <c r="A38" s="5" t="s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28984</v>
      </c>
      <c r="N38" s="9">
        <v>28984</v>
      </c>
      <c r="O38" s="18">
        <f>SUM(O31:O35)</f>
        <v>0.61868280487693017</v>
      </c>
      <c r="P38" s="18"/>
      <c r="Q38" s="3"/>
      <c r="R38" s="7" t="s">
        <v>51</v>
      </c>
      <c r="S38" s="19">
        <f>N45/1000</f>
        <v>77.619160000000008</v>
      </c>
      <c r="T38" s="7"/>
    </row>
    <row r="39" spans="1:47" ht="15">
      <c r="A39" s="5" t="s">
        <v>17</v>
      </c>
      <c r="B39" s="9">
        <v>131197</v>
      </c>
      <c r="C39" s="38">
        <f>SUM(C31:C38)</f>
        <v>323446</v>
      </c>
      <c r="D39" s="9">
        <v>0</v>
      </c>
      <c r="E39" s="38">
        <f>SUM(E31:E38)</f>
        <v>0</v>
      </c>
      <c r="F39" s="9">
        <v>27557</v>
      </c>
      <c r="G39" s="38">
        <f>SUM(G31:G38)</f>
        <v>83819</v>
      </c>
      <c r="H39" s="9">
        <v>0</v>
      </c>
      <c r="I39" s="9"/>
      <c r="J39" s="9"/>
      <c r="K39" s="9"/>
      <c r="L39" s="38">
        <f>SUM(L31:L38)</f>
        <v>20270</v>
      </c>
      <c r="M39" s="9">
        <v>394902</v>
      </c>
      <c r="N39" s="40">
        <f>SUM(N31:N38)</f>
        <v>981191</v>
      </c>
      <c r="O39" s="3"/>
      <c r="P39" s="3"/>
      <c r="Q39" s="3"/>
      <c r="R39" s="7" t="s">
        <v>52</v>
      </c>
      <c r="S39" s="20">
        <f>N41/1000</f>
        <v>374.14499999999998</v>
      </c>
      <c r="T39" s="15">
        <f>O41</f>
        <v>0.38131719512306983</v>
      </c>
    </row>
    <row r="40" spans="1:47">
      <c r="R40" s="7" t="s">
        <v>53</v>
      </c>
      <c r="S40" s="20">
        <f>N35/1000</f>
        <v>58.720999999999997</v>
      </c>
      <c r="T40" s="16">
        <f>O35</f>
        <v>5.9846655747963447E-2</v>
      </c>
    </row>
    <row r="41" spans="1:47" ht="15">
      <c r="A41" s="21" t="s">
        <v>54</v>
      </c>
      <c r="B41" s="22">
        <f>B38+B37+B36</f>
        <v>94223</v>
      </c>
      <c r="C41" s="22">
        <f t="shared" ref="C41:N41" si="0">C38+C37+C36</f>
        <v>1697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42144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236080</v>
      </c>
      <c r="N41" s="22">
        <f t="shared" si="0"/>
        <v>374145</v>
      </c>
      <c r="O41" s="17">
        <f>N41/N$39</f>
        <v>0.38131719512306983</v>
      </c>
      <c r="P41" s="17" t="s">
        <v>55</v>
      </c>
      <c r="Q41" s="7"/>
      <c r="R41" s="7" t="s">
        <v>56</v>
      </c>
      <c r="S41" s="20">
        <f>N33/1000</f>
        <v>47.734000000000002</v>
      </c>
      <c r="T41" s="15">
        <f>O33</f>
        <v>4.8649039789398801E-2</v>
      </c>
    </row>
    <row r="42" spans="1:47" ht="15">
      <c r="A42" s="23" t="s">
        <v>57</v>
      </c>
      <c r="B42" s="22"/>
      <c r="C42" s="24">
        <f>C39+C23+C10</f>
        <v>328492</v>
      </c>
      <c r="D42" s="24">
        <f t="shared" ref="D42:L42" si="1">D39+D23+D10</f>
        <v>0</v>
      </c>
      <c r="E42" s="24">
        <f t="shared" si="1"/>
        <v>0</v>
      </c>
      <c r="F42" s="24">
        <f t="shared" si="1"/>
        <v>27557</v>
      </c>
      <c r="G42" s="24">
        <f t="shared" si="1"/>
        <v>121335</v>
      </c>
      <c r="H42" s="24">
        <f t="shared" si="1"/>
        <v>0</v>
      </c>
      <c r="I42" s="24">
        <f t="shared" si="1"/>
        <v>193186</v>
      </c>
      <c r="J42" s="24">
        <f t="shared" si="1"/>
        <v>0</v>
      </c>
      <c r="K42" s="24">
        <f t="shared" si="1"/>
        <v>0</v>
      </c>
      <c r="L42" s="24">
        <f t="shared" si="1"/>
        <v>20270</v>
      </c>
      <c r="M42" s="24">
        <f>M39+M23-B6+M45</f>
        <v>391273.16</v>
      </c>
      <c r="N42" s="25">
        <f>SUM(C42:M42)</f>
        <v>1082113.1599999999</v>
      </c>
      <c r="O42" s="7"/>
      <c r="P42" s="7"/>
      <c r="Q42" s="7"/>
      <c r="R42" s="7" t="s">
        <v>37</v>
      </c>
      <c r="S42" s="20">
        <f>N31/1000</f>
        <v>22.86</v>
      </c>
      <c r="T42" s="15">
        <f>O31</f>
        <v>2.3298216147518678E-2</v>
      </c>
    </row>
    <row r="43" spans="1:47" ht="15">
      <c r="A43" s="23" t="s">
        <v>58</v>
      </c>
      <c r="B43" s="22"/>
      <c r="C43" s="17">
        <f t="shared" ref="C43:M43" si="2">C42/$N42</f>
        <v>0.30356529440969005</v>
      </c>
      <c r="D43" s="17">
        <f t="shared" si="2"/>
        <v>0</v>
      </c>
      <c r="E43" s="17">
        <f t="shared" si="2"/>
        <v>0</v>
      </c>
      <c r="F43" s="17">
        <f t="shared" si="2"/>
        <v>2.5465913380075703E-2</v>
      </c>
      <c r="G43" s="17">
        <f t="shared" si="2"/>
        <v>0.11212782958854323</v>
      </c>
      <c r="H43" s="17">
        <f t="shared" si="2"/>
        <v>0</v>
      </c>
      <c r="I43" s="17">
        <f t="shared" si="2"/>
        <v>0.17852661546043855</v>
      </c>
      <c r="J43" s="17">
        <f t="shared" si="2"/>
        <v>0</v>
      </c>
      <c r="K43" s="17">
        <f t="shared" si="2"/>
        <v>0</v>
      </c>
      <c r="L43" s="17">
        <f t="shared" si="2"/>
        <v>1.8731867192152068E-2</v>
      </c>
      <c r="M43" s="17">
        <f t="shared" si="2"/>
        <v>0.36158247996910048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169.03899999999999</v>
      </c>
      <c r="T43" s="16">
        <f>O32</f>
        <v>0.17227940329660585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308.69200000000001</v>
      </c>
      <c r="T44" s="16">
        <f>O34</f>
        <v>0.31460948989544341</v>
      </c>
    </row>
    <row r="45" spans="1:47" ht="15">
      <c r="A45" s="6" t="s">
        <v>61</v>
      </c>
      <c r="B45" s="6">
        <f>B23-B39</f>
        <v>46027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31592.16</v>
      </c>
      <c r="N45" s="25">
        <f>B45+M45</f>
        <v>77619.16</v>
      </c>
      <c r="O45" s="7"/>
      <c r="P45" s="7"/>
      <c r="Q45" s="7"/>
      <c r="R45" s="7" t="s">
        <v>62</v>
      </c>
      <c r="S45" s="20">
        <f>SUM(S39:S44)</f>
        <v>981.19100000000003</v>
      </c>
      <c r="T45" s="15">
        <f>SUM(T39:T44)</f>
        <v>1</v>
      </c>
    </row>
    <row r="46" spans="1:47" ht="15">
      <c r="A46" s="6"/>
      <c r="B46" s="39">
        <f>B45/B23</f>
        <v>0.25971087437367402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8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8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CA0758BFDE94287CDD3892FBF9AD3" ma:contentTypeVersion="7" ma:contentTypeDescription="Create a new document." ma:contentTypeScope="" ma:versionID="c2ce48790bf187f7a77713e12fb0dad6">
  <xsd:schema xmlns:xsd="http://www.w3.org/2001/XMLSchema" xmlns:xs="http://www.w3.org/2001/XMLSchema" xmlns:p="http://schemas.microsoft.com/office/2006/metadata/properties" xmlns:ns1="http://schemas.microsoft.com/sharepoint/v3" xmlns:ns2="b5e531fa-67de-4c6f-b0e9-c95f80bf210e" targetNamespace="http://schemas.microsoft.com/office/2006/metadata/properties" ma:root="true" ma:fieldsID="314d68ffa0513777a79096a356dfdc54" ns1:_="" ns2:_="">
    <xsd:import namespace="http://schemas.microsoft.com/sharepoint/v3"/>
    <xsd:import namespace="b5e531fa-67de-4c6f-b0e9-c95f80bf21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531fa-67de-4c6f-b0e9-c95f80bf210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b5e531fa-67de-4c6f-b0e9-c95f80bf210e" xsi:nil="true"/>
    <Beskrivning xmlns="b5e531fa-67de-4c6f-b0e9-c95f80bf210e" xsi:nil="true"/>
    <PublishingExpirationDate xmlns="http://schemas.microsoft.com/sharepoint/v3" xsi:nil="true"/>
    <PublishingStartDate xmlns="http://schemas.microsoft.com/sharepoint/v3" xsi:nil="true"/>
    <Serienummer xmlns="b5e531fa-67de-4c6f-b0e9-c95f80bf210e" xsi:nil="true"/>
    <L_x00f6_pnummer xmlns="b5e531fa-67de-4c6f-b0e9-c95f80bf210e" xsi:nil="true"/>
    <Verksamhet xmlns="b5e531fa-67de-4c6f-b0e9-c95f80bf210e" xsi:nil="true"/>
    <_x00c5_rtal xmlns="b5e531fa-67de-4c6f-b0e9-c95f80bf210e" xsi:nil="true"/>
  </documentManagement>
</p:properties>
</file>

<file path=customXml/itemProps1.xml><?xml version="1.0" encoding="utf-8"?>
<ds:datastoreItem xmlns:ds="http://schemas.openxmlformats.org/officeDocument/2006/customXml" ds:itemID="{70F43317-54EE-4496-ADBA-708EFC04C345}"/>
</file>

<file path=customXml/itemProps2.xml><?xml version="1.0" encoding="utf-8"?>
<ds:datastoreItem xmlns:ds="http://schemas.openxmlformats.org/officeDocument/2006/customXml" ds:itemID="{DC434A4C-9062-457C-B286-9A9CBA9D3DD6}"/>
</file>

<file path=customXml/itemProps3.xml><?xml version="1.0" encoding="utf-8"?>
<ds:datastoreItem xmlns:ds="http://schemas.openxmlformats.org/officeDocument/2006/customXml" ds:itemID="{81E9D1D6-E240-4DE8-8B59-8A6CDD64BF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Södermanland</vt:lpstr>
      <vt:lpstr>Vingåker</vt:lpstr>
      <vt:lpstr>Gnesta</vt:lpstr>
      <vt:lpstr>Nyköping</vt:lpstr>
      <vt:lpstr>Oxelösund</vt:lpstr>
      <vt:lpstr>Flen</vt:lpstr>
      <vt:lpstr>Katrineholm</vt:lpstr>
      <vt:lpstr>Eskilstuna</vt:lpstr>
      <vt:lpstr>Strängnäs</vt:lpstr>
      <vt:lpstr>Trosa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lastModifiedBy>Kaj</cp:lastModifiedBy>
  <dcterms:created xsi:type="dcterms:W3CDTF">2016-02-05T21:16:45Z</dcterms:created>
  <dcterms:modified xsi:type="dcterms:W3CDTF">2016-03-30T01:08:47Z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0x010100FC1CA0758BFDE94287CDD3892FBF9AD3</vt:lpwstr>
  </property>
</Properties>
</file>