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Värmlands län (16 kommuner)/"/>
    </mc:Choice>
  </mc:AlternateContent>
  <xr:revisionPtr revIDLastSave="0" documentId="13_ncr:1_{FBDD7D6A-BBE5-4FB4-97D4-F8B4EF89149A}" xr6:coauthVersionLast="47" xr6:coauthVersionMax="47" xr10:uidLastSave="{00000000-0000-0000-0000-000000000000}"/>
  <bookViews>
    <workbookView xWindow="-16110" yWindow="-18240" windowWidth="29040" windowHeight="17640" tabRatio="842" firstSheet="1" activeTab="2" xr2:uid="{00000000-000D-0000-FFFF-FFFF00000000}"/>
  </bookViews>
  <sheets>
    <sheet name="INSTRUKTIONER" sheetId="55" r:id="rId1"/>
    <sheet name="FV imp-exp" sheetId="40" r:id="rId2"/>
    <sheet name="Värmlands län" sheetId="37" r:id="rId3"/>
    <sheet name="Arvika" sheetId="2" r:id="rId4"/>
    <sheet name="Eda" sheetId="3" r:id="rId5"/>
    <sheet name="Filipstad" sheetId="51" r:id="rId6"/>
    <sheet name="Forshaga" sheetId="41" r:id="rId7"/>
    <sheet name="Grums" sheetId="42" r:id="rId8"/>
    <sheet name="Hagfors" sheetId="43" r:id="rId9"/>
    <sheet name="Hammarö" sheetId="44" r:id="rId10"/>
    <sheet name="Karlstad" sheetId="52" r:id="rId11"/>
    <sheet name="Kil" sheetId="53" r:id="rId12"/>
    <sheet name="Kristinehamn" sheetId="45" r:id="rId13"/>
    <sheet name="Munkfors" sheetId="46" r:id="rId14"/>
    <sheet name="Storfors" sheetId="47" r:id="rId15"/>
    <sheet name="Sunne" sheetId="48" r:id="rId16"/>
    <sheet name="Säffle" sheetId="49" r:id="rId17"/>
    <sheet name="Torsby" sheetId="54" r:id="rId18"/>
    <sheet name="Årjäng" sheetId="50" r:id="rId19"/>
  </sheets>
  <externalReferences>
    <externalReference r:id="rId20"/>
  </externalReferenc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44" l="1"/>
  <c r="B19" i="51" l="1"/>
  <c r="B49" i="52" l="1"/>
  <c r="B26" i="44"/>
  <c r="C5" i="3"/>
  <c r="A30" i="50"/>
  <c r="A16" i="50"/>
  <c r="A3" i="50"/>
  <c r="A30" i="54"/>
  <c r="A16" i="54"/>
  <c r="A3" i="54"/>
  <c r="A30" i="49"/>
  <c r="A16" i="49"/>
  <c r="A3" i="49"/>
  <c r="A30" i="48"/>
  <c r="A16" i="48"/>
  <c r="A3" i="48"/>
  <c r="A30" i="47"/>
  <c r="A16" i="47"/>
  <c r="A3" i="47"/>
  <c r="A30" i="46"/>
  <c r="A16" i="46"/>
  <c r="A3" i="46"/>
  <c r="A30" i="45"/>
  <c r="A16" i="45"/>
  <c r="A3" i="45"/>
  <c r="A30" i="53"/>
  <c r="A16" i="53"/>
  <c r="A3" i="53"/>
  <c r="A30" i="52"/>
  <c r="A16" i="52"/>
  <c r="A3" i="52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P7" i="45" l="1"/>
  <c r="B20" i="52"/>
  <c r="B21" i="52"/>
  <c r="B22" i="52"/>
  <c r="B32" i="52"/>
  <c r="B33" i="52"/>
  <c r="B34" i="52"/>
  <c r="B35" i="52"/>
  <c r="B36" i="52"/>
  <c r="B37" i="52"/>
  <c r="B38" i="52"/>
  <c r="B39" i="52"/>
  <c r="C32" i="52"/>
  <c r="C33" i="52"/>
  <c r="C34" i="52"/>
  <c r="C35" i="52"/>
  <c r="C36" i="52"/>
  <c r="C37" i="52"/>
  <c r="C38" i="52"/>
  <c r="C39" i="52"/>
  <c r="C24" i="52"/>
  <c r="M33" i="3"/>
  <c r="M40" i="3" s="1"/>
  <c r="M43" i="3" s="1"/>
  <c r="M40" i="2"/>
  <c r="M40" i="51"/>
  <c r="M40" i="41"/>
  <c r="M40" i="42"/>
  <c r="M40" i="43"/>
  <c r="M40" i="44"/>
  <c r="M40" i="52"/>
  <c r="M40" i="53"/>
  <c r="M40" i="45"/>
  <c r="M40" i="46"/>
  <c r="M40" i="47"/>
  <c r="M40" i="48"/>
  <c r="M40" i="49"/>
  <c r="M40" i="54"/>
  <c r="M40" i="50"/>
  <c r="M11" i="2"/>
  <c r="M24" i="2"/>
  <c r="H7" i="2"/>
  <c r="H8" i="2"/>
  <c r="H9" i="2"/>
  <c r="H10" i="2"/>
  <c r="H18" i="2"/>
  <c r="H20" i="2"/>
  <c r="H21" i="2"/>
  <c r="H22" i="2"/>
  <c r="H23" i="2"/>
  <c r="H32" i="2"/>
  <c r="H33" i="2"/>
  <c r="H34" i="2"/>
  <c r="H35" i="2"/>
  <c r="H36" i="2"/>
  <c r="H37" i="2"/>
  <c r="H38" i="2"/>
  <c r="H39" i="2"/>
  <c r="H7" i="3"/>
  <c r="H8" i="3"/>
  <c r="H9" i="3"/>
  <c r="H10" i="3"/>
  <c r="H18" i="3"/>
  <c r="H20" i="3"/>
  <c r="H21" i="3"/>
  <c r="H22" i="3"/>
  <c r="H23" i="3"/>
  <c r="H32" i="3"/>
  <c r="H33" i="3"/>
  <c r="H34" i="3"/>
  <c r="H35" i="3"/>
  <c r="H36" i="3"/>
  <c r="H37" i="3"/>
  <c r="H38" i="3"/>
  <c r="H39" i="3"/>
  <c r="H7" i="51"/>
  <c r="H8" i="51"/>
  <c r="H9" i="51"/>
  <c r="H10" i="51"/>
  <c r="H18" i="51"/>
  <c r="H20" i="51"/>
  <c r="H21" i="51"/>
  <c r="H22" i="51"/>
  <c r="H23" i="51"/>
  <c r="H32" i="51"/>
  <c r="H33" i="51"/>
  <c r="H34" i="51"/>
  <c r="H35" i="51"/>
  <c r="H36" i="51"/>
  <c r="H37" i="51"/>
  <c r="H38" i="51"/>
  <c r="H39" i="51"/>
  <c r="H7" i="41"/>
  <c r="H8" i="41"/>
  <c r="H9" i="41"/>
  <c r="H10" i="41"/>
  <c r="H18" i="41"/>
  <c r="H20" i="41"/>
  <c r="H21" i="41"/>
  <c r="H22" i="41"/>
  <c r="H23" i="41"/>
  <c r="H32" i="41"/>
  <c r="H33" i="41"/>
  <c r="H34" i="41"/>
  <c r="H35" i="41"/>
  <c r="H36" i="41"/>
  <c r="H37" i="41"/>
  <c r="H38" i="41"/>
  <c r="H8" i="42"/>
  <c r="H9" i="42"/>
  <c r="H10" i="42"/>
  <c r="H18" i="42"/>
  <c r="H19" i="42"/>
  <c r="H20" i="42"/>
  <c r="H21" i="42"/>
  <c r="H22" i="42"/>
  <c r="H23" i="42"/>
  <c r="H32" i="42"/>
  <c r="H34" i="42"/>
  <c r="H35" i="42"/>
  <c r="H36" i="42"/>
  <c r="H37" i="42"/>
  <c r="H38" i="42"/>
  <c r="H39" i="42"/>
  <c r="H7" i="43"/>
  <c r="H8" i="43"/>
  <c r="H9" i="43"/>
  <c r="H10" i="43"/>
  <c r="H18" i="43"/>
  <c r="H20" i="43"/>
  <c r="H21" i="43"/>
  <c r="H22" i="43"/>
  <c r="H23" i="43"/>
  <c r="H32" i="43"/>
  <c r="H33" i="43"/>
  <c r="H34" i="43"/>
  <c r="H35" i="43"/>
  <c r="H36" i="43"/>
  <c r="H37" i="43"/>
  <c r="H38" i="43"/>
  <c r="H39" i="43"/>
  <c r="H8" i="44"/>
  <c r="H9" i="44"/>
  <c r="H10" i="44"/>
  <c r="H18" i="44"/>
  <c r="H20" i="44"/>
  <c r="H21" i="44"/>
  <c r="H22" i="44"/>
  <c r="H23" i="44"/>
  <c r="H32" i="44"/>
  <c r="H34" i="44"/>
  <c r="H35" i="44"/>
  <c r="H36" i="44"/>
  <c r="H37" i="44"/>
  <c r="H38" i="44"/>
  <c r="H39" i="44"/>
  <c r="H7" i="52"/>
  <c r="H8" i="52"/>
  <c r="H9" i="52"/>
  <c r="H10" i="52"/>
  <c r="H20" i="52"/>
  <c r="H21" i="52"/>
  <c r="H22" i="52"/>
  <c r="H23" i="52"/>
  <c r="H32" i="52"/>
  <c r="H33" i="52"/>
  <c r="H34" i="52"/>
  <c r="H35" i="52"/>
  <c r="H36" i="52"/>
  <c r="H37" i="52"/>
  <c r="H38" i="52"/>
  <c r="H39" i="52"/>
  <c r="H7" i="53"/>
  <c r="H8" i="53"/>
  <c r="H9" i="53"/>
  <c r="H10" i="53"/>
  <c r="H18" i="53"/>
  <c r="H20" i="53"/>
  <c r="H21" i="53"/>
  <c r="H22" i="53"/>
  <c r="H23" i="53"/>
  <c r="H32" i="53"/>
  <c r="H33" i="53"/>
  <c r="H34" i="53"/>
  <c r="H35" i="53"/>
  <c r="H36" i="53"/>
  <c r="H37" i="53"/>
  <c r="H38" i="53"/>
  <c r="H39" i="53"/>
  <c r="H8" i="45"/>
  <c r="H9" i="45"/>
  <c r="H10" i="45"/>
  <c r="H18" i="45"/>
  <c r="H20" i="45"/>
  <c r="H21" i="45"/>
  <c r="H22" i="45"/>
  <c r="H23" i="45"/>
  <c r="H32" i="45"/>
  <c r="H34" i="45"/>
  <c r="H35" i="45"/>
  <c r="H36" i="45"/>
  <c r="H37" i="45"/>
  <c r="H38" i="45"/>
  <c r="H39" i="45"/>
  <c r="H7" i="46"/>
  <c r="H8" i="46"/>
  <c r="H9" i="46"/>
  <c r="H10" i="46"/>
  <c r="H19" i="46"/>
  <c r="H20" i="46"/>
  <c r="H21" i="46"/>
  <c r="H22" i="46"/>
  <c r="H23" i="46"/>
  <c r="H32" i="46"/>
  <c r="H33" i="46"/>
  <c r="H34" i="46"/>
  <c r="H35" i="46"/>
  <c r="H36" i="46"/>
  <c r="H37" i="46"/>
  <c r="H38" i="46"/>
  <c r="H39" i="46"/>
  <c r="H7" i="47"/>
  <c r="H8" i="47"/>
  <c r="H9" i="47"/>
  <c r="H10" i="47"/>
  <c r="H18" i="47"/>
  <c r="H20" i="47"/>
  <c r="H21" i="47"/>
  <c r="H22" i="47"/>
  <c r="H23" i="47"/>
  <c r="H32" i="47"/>
  <c r="H33" i="47"/>
  <c r="H34" i="47"/>
  <c r="H35" i="47"/>
  <c r="H36" i="47"/>
  <c r="H37" i="47"/>
  <c r="H38" i="47"/>
  <c r="H39" i="47"/>
  <c r="H7" i="48"/>
  <c r="H8" i="48"/>
  <c r="H9" i="48"/>
  <c r="H10" i="48"/>
  <c r="H18" i="48"/>
  <c r="H20" i="48"/>
  <c r="H21" i="48"/>
  <c r="H22" i="48"/>
  <c r="H23" i="48"/>
  <c r="H32" i="48"/>
  <c r="H33" i="48"/>
  <c r="H34" i="48"/>
  <c r="H35" i="48"/>
  <c r="H36" i="48"/>
  <c r="H37" i="48"/>
  <c r="H38" i="48"/>
  <c r="H39" i="48"/>
  <c r="H7" i="49"/>
  <c r="H8" i="49"/>
  <c r="H9" i="49"/>
  <c r="H10" i="49"/>
  <c r="H18" i="49"/>
  <c r="H20" i="49"/>
  <c r="H21" i="49"/>
  <c r="H22" i="49"/>
  <c r="H23" i="49"/>
  <c r="H32" i="49"/>
  <c r="H34" i="49"/>
  <c r="H35" i="49"/>
  <c r="H36" i="49"/>
  <c r="H37" i="49"/>
  <c r="H38" i="49"/>
  <c r="H39" i="49"/>
  <c r="H7" i="54"/>
  <c r="H8" i="54"/>
  <c r="H9" i="54"/>
  <c r="H10" i="54"/>
  <c r="H18" i="54"/>
  <c r="H20" i="54"/>
  <c r="H21" i="54"/>
  <c r="H22" i="54"/>
  <c r="H23" i="54"/>
  <c r="H32" i="54"/>
  <c r="H33" i="54"/>
  <c r="H34" i="54"/>
  <c r="H35" i="54"/>
  <c r="H36" i="54"/>
  <c r="H37" i="54"/>
  <c r="H38" i="54"/>
  <c r="H39" i="54"/>
  <c r="H7" i="50"/>
  <c r="H8" i="50"/>
  <c r="H9" i="50"/>
  <c r="H10" i="50"/>
  <c r="H18" i="50"/>
  <c r="H20" i="50"/>
  <c r="H21" i="50"/>
  <c r="H22" i="50"/>
  <c r="H23" i="50"/>
  <c r="H32" i="50"/>
  <c r="H33" i="50"/>
  <c r="H34" i="50"/>
  <c r="H35" i="50"/>
  <c r="H36" i="50"/>
  <c r="H37" i="50"/>
  <c r="H38" i="50"/>
  <c r="H39" i="50"/>
  <c r="C32" i="44"/>
  <c r="C34" i="44"/>
  <c r="C35" i="44"/>
  <c r="C36" i="44"/>
  <c r="C37" i="44"/>
  <c r="C38" i="44"/>
  <c r="C39" i="44"/>
  <c r="C24" i="44"/>
  <c r="C32" i="42"/>
  <c r="C33" i="42"/>
  <c r="C34" i="42"/>
  <c r="C35" i="42"/>
  <c r="C36" i="42"/>
  <c r="C37" i="42"/>
  <c r="C38" i="42"/>
  <c r="C39" i="42"/>
  <c r="C24" i="42"/>
  <c r="E6" i="42"/>
  <c r="F6" i="42"/>
  <c r="G6" i="42"/>
  <c r="I6" i="42"/>
  <c r="J6" i="42"/>
  <c r="K6" i="42"/>
  <c r="L6" i="42"/>
  <c r="E6" i="44"/>
  <c r="F6" i="44"/>
  <c r="I6" i="44"/>
  <c r="J6" i="44"/>
  <c r="K6" i="44"/>
  <c r="L6" i="44"/>
  <c r="P6" i="2"/>
  <c r="P6" i="3"/>
  <c r="P6" i="51"/>
  <c r="P6" i="41"/>
  <c r="P6" i="43"/>
  <c r="P6" i="52"/>
  <c r="P6" i="53"/>
  <c r="P6" i="46"/>
  <c r="P6" i="47"/>
  <c r="P6" i="48"/>
  <c r="P6" i="49"/>
  <c r="P6" i="54"/>
  <c r="P6" i="50"/>
  <c r="M6" i="37"/>
  <c r="N6" i="37"/>
  <c r="O6" i="37"/>
  <c r="C6" i="42"/>
  <c r="C6" i="44"/>
  <c r="P7" i="42"/>
  <c r="P7" i="44"/>
  <c r="C32" i="51"/>
  <c r="C33" i="51"/>
  <c r="C34" i="51"/>
  <c r="C35" i="51"/>
  <c r="C36" i="51"/>
  <c r="C37" i="51"/>
  <c r="C38" i="51"/>
  <c r="C39" i="51"/>
  <c r="C7" i="51"/>
  <c r="C24" i="51"/>
  <c r="D7" i="51"/>
  <c r="D8" i="51"/>
  <c r="D9" i="51"/>
  <c r="D10" i="51"/>
  <c r="D18" i="51"/>
  <c r="D19" i="51"/>
  <c r="D20" i="51"/>
  <c r="D21" i="51"/>
  <c r="D22" i="51"/>
  <c r="D23" i="51"/>
  <c r="D32" i="51"/>
  <c r="D33" i="51"/>
  <c r="D34" i="51"/>
  <c r="D35" i="51"/>
  <c r="D36" i="51"/>
  <c r="D37" i="51"/>
  <c r="D38" i="51"/>
  <c r="D39" i="51"/>
  <c r="E7" i="51"/>
  <c r="E8" i="51"/>
  <c r="E9" i="51"/>
  <c r="E10" i="51"/>
  <c r="E18" i="51"/>
  <c r="E19" i="51"/>
  <c r="E20" i="51"/>
  <c r="E21" i="51"/>
  <c r="E22" i="51"/>
  <c r="E23" i="51"/>
  <c r="E32" i="51"/>
  <c r="E33" i="51"/>
  <c r="E34" i="51"/>
  <c r="E35" i="51"/>
  <c r="E36" i="51"/>
  <c r="E37" i="51"/>
  <c r="E38" i="51"/>
  <c r="E39" i="51"/>
  <c r="F7" i="51"/>
  <c r="F8" i="51"/>
  <c r="F9" i="51"/>
  <c r="F10" i="51"/>
  <c r="F18" i="51"/>
  <c r="F19" i="51"/>
  <c r="F20" i="51"/>
  <c r="F21" i="51"/>
  <c r="F22" i="51"/>
  <c r="F23" i="51"/>
  <c r="F32" i="51"/>
  <c r="F33" i="51"/>
  <c r="F34" i="51"/>
  <c r="F35" i="51"/>
  <c r="F36" i="51"/>
  <c r="F37" i="51"/>
  <c r="F38" i="51"/>
  <c r="F39" i="51"/>
  <c r="G7" i="51"/>
  <c r="G8" i="51"/>
  <c r="G9" i="51"/>
  <c r="G10" i="51"/>
  <c r="G18" i="51"/>
  <c r="G19" i="51"/>
  <c r="G20" i="51"/>
  <c r="G21" i="51"/>
  <c r="G22" i="51"/>
  <c r="G23" i="51"/>
  <c r="G32" i="51"/>
  <c r="G33" i="51"/>
  <c r="G34" i="51"/>
  <c r="G35" i="51"/>
  <c r="G36" i="51"/>
  <c r="G37" i="51"/>
  <c r="G38" i="51"/>
  <c r="G39" i="51"/>
  <c r="I7" i="51"/>
  <c r="I8" i="51"/>
  <c r="I9" i="51"/>
  <c r="I10" i="51"/>
  <c r="I18" i="51"/>
  <c r="I19" i="51"/>
  <c r="I20" i="51"/>
  <c r="I21" i="51"/>
  <c r="I22" i="51"/>
  <c r="I23" i="51"/>
  <c r="I32" i="51"/>
  <c r="I33" i="51"/>
  <c r="I34" i="51"/>
  <c r="I35" i="51"/>
  <c r="I36" i="51"/>
  <c r="I37" i="51"/>
  <c r="I38" i="51"/>
  <c r="I39" i="51"/>
  <c r="J7" i="51"/>
  <c r="J8" i="51"/>
  <c r="J9" i="51"/>
  <c r="J10" i="51"/>
  <c r="J18" i="51"/>
  <c r="J19" i="51"/>
  <c r="J20" i="51"/>
  <c r="J21" i="51"/>
  <c r="J22" i="51"/>
  <c r="J23" i="51"/>
  <c r="J40" i="51"/>
  <c r="K7" i="51"/>
  <c r="K8" i="51"/>
  <c r="K9" i="51"/>
  <c r="K10" i="51"/>
  <c r="K18" i="51"/>
  <c r="K19" i="51"/>
  <c r="K20" i="51"/>
  <c r="K21" i="51"/>
  <c r="K22" i="51"/>
  <c r="K23" i="51"/>
  <c r="K32" i="51"/>
  <c r="K33" i="51"/>
  <c r="K34" i="51"/>
  <c r="K35" i="51"/>
  <c r="K36" i="51"/>
  <c r="K37" i="51"/>
  <c r="K38" i="51"/>
  <c r="K39" i="51"/>
  <c r="L7" i="51"/>
  <c r="L8" i="51"/>
  <c r="L9" i="51"/>
  <c r="L10" i="51"/>
  <c r="L18" i="51"/>
  <c r="L19" i="51"/>
  <c r="L20" i="51"/>
  <c r="L21" i="51"/>
  <c r="L22" i="51"/>
  <c r="L23" i="51"/>
  <c r="L32" i="51"/>
  <c r="L33" i="51"/>
  <c r="L34" i="51"/>
  <c r="L35" i="51"/>
  <c r="L36" i="51"/>
  <c r="L37" i="51"/>
  <c r="L38" i="51"/>
  <c r="L39" i="51"/>
  <c r="M11" i="51"/>
  <c r="M24" i="51"/>
  <c r="N11" i="51"/>
  <c r="N24" i="51"/>
  <c r="N40" i="51"/>
  <c r="O11" i="51"/>
  <c r="O24" i="51"/>
  <c r="O40" i="51"/>
  <c r="B22" i="3"/>
  <c r="B18" i="3"/>
  <c r="B19" i="3"/>
  <c r="B20" i="3"/>
  <c r="B21" i="3"/>
  <c r="B23" i="3"/>
  <c r="B32" i="3"/>
  <c r="B33" i="3"/>
  <c r="B34" i="3"/>
  <c r="B35" i="3"/>
  <c r="B36" i="3"/>
  <c r="B37" i="3"/>
  <c r="B38" i="3"/>
  <c r="B39" i="3"/>
  <c r="C32" i="3"/>
  <c r="C33" i="3"/>
  <c r="C34" i="3"/>
  <c r="C35" i="3"/>
  <c r="C36" i="3"/>
  <c r="C37" i="3"/>
  <c r="C38" i="3"/>
  <c r="C39" i="3"/>
  <c r="C7" i="3"/>
  <c r="C24" i="3"/>
  <c r="D7" i="3"/>
  <c r="D8" i="3"/>
  <c r="D9" i="3"/>
  <c r="D10" i="3"/>
  <c r="D18" i="3"/>
  <c r="D19" i="3"/>
  <c r="D20" i="3"/>
  <c r="D21" i="3"/>
  <c r="D22" i="3"/>
  <c r="D23" i="3"/>
  <c r="D32" i="3"/>
  <c r="D34" i="3"/>
  <c r="D35" i="3"/>
  <c r="D36" i="3"/>
  <c r="D37" i="3"/>
  <c r="D38" i="3"/>
  <c r="D39" i="3"/>
  <c r="E7" i="3"/>
  <c r="E8" i="3"/>
  <c r="E9" i="3"/>
  <c r="E10" i="3"/>
  <c r="E18" i="3"/>
  <c r="E19" i="3"/>
  <c r="E20" i="3"/>
  <c r="E21" i="3"/>
  <c r="E22" i="3"/>
  <c r="E23" i="3"/>
  <c r="E32" i="3"/>
  <c r="E33" i="3"/>
  <c r="E34" i="3"/>
  <c r="E35" i="3"/>
  <c r="E36" i="3"/>
  <c r="E37" i="3"/>
  <c r="E38" i="3"/>
  <c r="E39" i="3"/>
  <c r="F7" i="3"/>
  <c r="F8" i="3"/>
  <c r="F9" i="3"/>
  <c r="F10" i="3"/>
  <c r="F18" i="3"/>
  <c r="F19" i="3"/>
  <c r="F20" i="3"/>
  <c r="F21" i="3"/>
  <c r="F22" i="3"/>
  <c r="F23" i="3"/>
  <c r="F32" i="3"/>
  <c r="F33" i="3"/>
  <c r="F34" i="3"/>
  <c r="F35" i="3"/>
  <c r="F36" i="3"/>
  <c r="F37" i="3"/>
  <c r="F38" i="3"/>
  <c r="F39" i="3"/>
  <c r="G7" i="3"/>
  <c r="G8" i="3"/>
  <c r="G9" i="3"/>
  <c r="G10" i="3"/>
  <c r="G19" i="3"/>
  <c r="G20" i="3"/>
  <c r="G21" i="3"/>
  <c r="G22" i="3"/>
  <c r="G23" i="3"/>
  <c r="G32" i="3"/>
  <c r="G33" i="3"/>
  <c r="G34" i="3"/>
  <c r="G35" i="3"/>
  <c r="G36" i="3"/>
  <c r="G37" i="3"/>
  <c r="G38" i="3"/>
  <c r="G39" i="3"/>
  <c r="I7" i="3"/>
  <c r="I8" i="3"/>
  <c r="I9" i="3"/>
  <c r="I10" i="3"/>
  <c r="I18" i="3"/>
  <c r="I19" i="3"/>
  <c r="I20" i="3"/>
  <c r="I21" i="3"/>
  <c r="I22" i="3"/>
  <c r="I23" i="3"/>
  <c r="I32" i="3"/>
  <c r="I33" i="3"/>
  <c r="I34" i="3"/>
  <c r="I35" i="3"/>
  <c r="I36" i="3"/>
  <c r="I37" i="3"/>
  <c r="I38" i="3"/>
  <c r="I39" i="3"/>
  <c r="J7" i="3"/>
  <c r="J8" i="3"/>
  <c r="J9" i="3"/>
  <c r="J10" i="3"/>
  <c r="J18" i="3"/>
  <c r="J19" i="3"/>
  <c r="J20" i="3"/>
  <c r="J21" i="3"/>
  <c r="J22" i="3"/>
  <c r="J23" i="3"/>
  <c r="J40" i="3"/>
  <c r="K7" i="3"/>
  <c r="K8" i="3"/>
  <c r="K9" i="3"/>
  <c r="K10" i="3"/>
  <c r="K18" i="3"/>
  <c r="K19" i="3"/>
  <c r="K20" i="3"/>
  <c r="K21" i="3"/>
  <c r="K22" i="3"/>
  <c r="K23" i="3"/>
  <c r="K32" i="3"/>
  <c r="K33" i="3"/>
  <c r="K34" i="3"/>
  <c r="K35" i="3"/>
  <c r="K36" i="3"/>
  <c r="K37" i="3"/>
  <c r="K38" i="3"/>
  <c r="K39" i="3"/>
  <c r="L7" i="3"/>
  <c r="L8" i="3"/>
  <c r="L9" i="3"/>
  <c r="L10" i="3"/>
  <c r="L18" i="3"/>
  <c r="L19" i="3"/>
  <c r="L20" i="3"/>
  <c r="L21" i="3"/>
  <c r="L22" i="3"/>
  <c r="L23" i="3"/>
  <c r="L32" i="3"/>
  <c r="L33" i="3"/>
  <c r="L34" i="3"/>
  <c r="L35" i="3"/>
  <c r="L36" i="3"/>
  <c r="L37" i="3"/>
  <c r="L38" i="3"/>
  <c r="L39" i="3"/>
  <c r="M11" i="3"/>
  <c r="M24" i="3"/>
  <c r="N11" i="3"/>
  <c r="N24" i="3"/>
  <c r="N40" i="3"/>
  <c r="O11" i="3"/>
  <c r="O24" i="3"/>
  <c r="O40" i="3"/>
  <c r="B39" i="2"/>
  <c r="D39" i="2"/>
  <c r="E39" i="2"/>
  <c r="F39" i="2"/>
  <c r="G39" i="2"/>
  <c r="I39" i="2"/>
  <c r="K39" i="2"/>
  <c r="L39" i="2"/>
  <c r="B38" i="2"/>
  <c r="C38" i="2"/>
  <c r="D38" i="2"/>
  <c r="E38" i="2"/>
  <c r="F38" i="2"/>
  <c r="G38" i="2"/>
  <c r="I38" i="2"/>
  <c r="K38" i="2"/>
  <c r="L38" i="2"/>
  <c r="B37" i="2"/>
  <c r="C37" i="2"/>
  <c r="D37" i="2"/>
  <c r="E37" i="2"/>
  <c r="F37" i="2"/>
  <c r="G37" i="2"/>
  <c r="I37" i="2"/>
  <c r="K37" i="2"/>
  <c r="L37" i="2"/>
  <c r="B32" i="2"/>
  <c r="B33" i="2"/>
  <c r="B34" i="2"/>
  <c r="B35" i="2"/>
  <c r="B36" i="2"/>
  <c r="C32" i="2"/>
  <c r="C34" i="2"/>
  <c r="C36" i="2"/>
  <c r="D32" i="2"/>
  <c r="D33" i="2"/>
  <c r="D34" i="2"/>
  <c r="D35" i="2"/>
  <c r="D36" i="2"/>
  <c r="E32" i="2"/>
  <c r="E33" i="2"/>
  <c r="E34" i="2"/>
  <c r="E35" i="2"/>
  <c r="E36" i="2"/>
  <c r="F32" i="2"/>
  <c r="F33" i="2"/>
  <c r="F34" i="2"/>
  <c r="F35" i="2"/>
  <c r="F36" i="2"/>
  <c r="G32" i="2"/>
  <c r="G33" i="2"/>
  <c r="G34" i="2"/>
  <c r="G36" i="2"/>
  <c r="I32" i="2"/>
  <c r="I33" i="2"/>
  <c r="I34" i="2"/>
  <c r="I35" i="2"/>
  <c r="I36" i="2"/>
  <c r="J40" i="2"/>
  <c r="K32" i="2"/>
  <c r="K33" i="2"/>
  <c r="K34" i="2"/>
  <c r="K35" i="2"/>
  <c r="K36" i="2"/>
  <c r="L32" i="2"/>
  <c r="L33" i="2"/>
  <c r="L34" i="2"/>
  <c r="L35" i="2"/>
  <c r="L36" i="2"/>
  <c r="N40" i="2"/>
  <c r="B39" i="51"/>
  <c r="B38" i="51"/>
  <c r="B37" i="51"/>
  <c r="B32" i="51"/>
  <c r="B33" i="51"/>
  <c r="B34" i="51"/>
  <c r="B35" i="51"/>
  <c r="B36" i="51"/>
  <c r="B39" i="41"/>
  <c r="C39" i="41"/>
  <c r="D39" i="41"/>
  <c r="E39" i="41"/>
  <c r="F39" i="41"/>
  <c r="G39" i="41"/>
  <c r="I39" i="41"/>
  <c r="K39" i="41"/>
  <c r="L39" i="41"/>
  <c r="B38" i="41"/>
  <c r="C38" i="41"/>
  <c r="D38" i="41"/>
  <c r="E38" i="41"/>
  <c r="F38" i="41"/>
  <c r="G38" i="41"/>
  <c r="I38" i="41"/>
  <c r="K38" i="41"/>
  <c r="L38" i="41"/>
  <c r="B37" i="41"/>
  <c r="C37" i="41"/>
  <c r="D37" i="41"/>
  <c r="E37" i="41"/>
  <c r="F37" i="41"/>
  <c r="G37" i="41"/>
  <c r="I37" i="41"/>
  <c r="K37" i="41"/>
  <c r="L37" i="41"/>
  <c r="B32" i="41"/>
  <c r="B33" i="41"/>
  <c r="B34" i="41"/>
  <c r="B35" i="41"/>
  <c r="B36" i="41"/>
  <c r="C32" i="41"/>
  <c r="C33" i="41"/>
  <c r="C34" i="41"/>
  <c r="C35" i="41"/>
  <c r="C36" i="41"/>
  <c r="D32" i="41"/>
  <c r="D34" i="41"/>
  <c r="D35" i="41"/>
  <c r="D36" i="41"/>
  <c r="E32" i="41"/>
  <c r="E33" i="41"/>
  <c r="E34" i="41"/>
  <c r="E35" i="41"/>
  <c r="E36" i="41"/>
  <c r="F32" i="41"/>
  <c r="F34" i="41"/>
  <c r="F35" i="41"/>
  <c r="F36" i="41"/>
  <c r="G32" i="41"/>
  <c r="G33" i="41"/>
  <c r="G34" i="41"/>
  <c r="G35" i="41"/>
  <c r="G36" i="41"/>
  <c r="I32" i="41"/>
  <c r="I33" i="41"/>
  <c r="I34" i="41"/>
  <c r="I35" i="41"/>
  <c r="I36" i="41"/>
  <c r="J40" i="41"/>
  <c r="K32" i="41"/>
  <c r="K33" i="41"/>
  <c r="K34" i="41"/>
  <c r="K35" i="41"/>
  <c r="K36" i="41"/>
  <c r="L32" i="41"/>
  <c r="L33" i="41"/>
  <c r="L34" i="41"/>
  <c r="L35" i="41"/>
  <c r="L36" i="41"/>
  <c r="N40" i="41"/>
  <c r="B39" i="42"/>
  <c r="D39" i="42"/>
  <c r="E39" i="42"/>
  <c r="F39" i="42"/>
  <c r="G39" i="42"/>
  <c r="I39" i="42"/>
  <c r="K39" i="42"/>
  <c r="L39" i="42"/>
  <c r="B38" i="42"/>
  <c r="D38" i="42"/>
  <c r="E38" i="42"/>
  <c r="F38" i="42"/>
  <c r="G38" i="42"/>
  <c r="I38" i="42"/>
  <c r="K38" i="42"/>
  <c r="L38" i="42"/>
  <c r="B37" i="42"/>
  <c r="D37" i="42"/>
  <c r="E37" i="42"/>
  <c r="F37" i="42"/>
  <c r="G37" i="42"/>
  <c r="I37" i="42"/>
  <c r="K37" i="42"/>
  <c r="L37" i="42"/>
  <c r="B32" i="42"/>
  <c r="B33" i="42"/>
  <c r="B34" i="42"/>
  <c r="B35" i="42"/>
  <c r="B36" i="42"/>
  <c r="D32" i="42"/>
  <c r="D34" i="42"/>
  <c r="D35" i="42"/>
  <c r="D36" i="42"/>
  <c r="E32" i="42"/>
  <c r="E33" i="42"/>
  <c r="E34" i="42"/>
  <c r="E35" i="42"/>
  <c r="E36" i="42"/>
  <c r="F32" i="42"/>
  <c r="F33" i="42"/>
  <c r="F34" i="42"/>
  <c r="F35" i="42"/>
  <c r="F36" i="42"/>
  <c r="G32" i="42"/>
  <c r="G33" i="42"/>
  <c r="G34" i="42"/>
  <c r="G35" i="42"/>
  <c r="G36" i="42"/>
  <c r="I32" i="42"/>
  <c r="I33" i="42"/>
  <c r="I34" i="42"/>
  <c r="I35" i="42"/>
  <c r="I36" i="42"/>
  <c r="K32" i="42"/>
  <c r="K33" i="42"/>
  <c r="K34" i="42"/>
  <c r="K35" i="42"/>
  <c r="K36" i="42"/>
  <c r="L32" i="42"/>
  <c r="L33" i="42"/>
  <c r="L34" i="42"/>
  <c r="L35" i="42"/>
  <c r="L36" i="42"/>
  <c r="N40" i="42"/>
  <c r="B39" i="43"/>
  <c r="C39" i="43"/>
  <c r="D39" i="43"/>
  <c r="E39" i="43"/>
  <c r="F39" i="43"/>
  <c r="G39" i="43"/>
  <c r="I39" i="43"/>
  <c r="K39" i="43"/>
  <c r="L39" i="43"/>
  <c r="B38" i="43"/>
  <c r="C38" i="43"/>
  <c r="D38" i="43"/>
  <c r="E38" i="43"/>
  <c r="F38" i="43"/>
  <c r="G38" i="43"/>
  <c r="I38" i="43"/>
  <c r="K38" i="43"/>
  <c r="L38" i="43"/>
  <c r="B37" i="43"/>
  <c r="C37" i="43"/>
  <c r="D37" i="43"/>
  <c r="E37" i="43"/>
  <c r="F37" i="43"/>
  <c r="G37" i="43"/>
  <c r="I37" i="43"/>
  <c r="K37" i="43"/>
  <c r="L37" i="43"/>
  <c r="B32" i="43"/>
  <c r="B33" i="43"/>
  <c r="B34" i="43"/>
  <c r="B35" i="43"/>
  <c r="B36" i="43"/>
  <c r="C32" i="43"/>
  <c r="C33" i="43"/>
  <c r="C34" i="43"/>
  <c r="C35" i="43"/>
  <c r="C36" i="43"/>
  <c r="D32" i="43"/>
  <c r="D33" i="43"/>
  <c r="D34" i="43"/>
  <c r="D35" i="43"/>
  <c r="D36" i="43"/>
  <c r="E32" i="43"/>
  <c r="E33" i="43"/>
  <c r="E34" i="43"/>
  <c r="E35" i="43"/>
  <c r="E36" i="43"/>
  <c r="F32" i="43"/>
  <c r="F33" i="43"/>
  <c r="F34" i="43"/>
  <c r="F35" i="43"/>
  <c r="F36" i="43"/>
  <c r="G32" i="43"/>
  <c r="G33" i="43"/>
  <c r="G34" i="43"/>
  <c r="G35" i="43"/>
  <c r="G36" i="43"/>
  <c r="I32" i="43"/>
  <c r="I33" i="43"/>
  <c r="I34" i="43"/>
  <c r="I35" i="43"/>
  <c r="I36" i="43"/>
  <c r="J40" i="43"/>
  <c r="K32" i="43"/>
  <c r="K33" i="43"/>
  <c r="K34" i="43"/>
  <c r="K35" i="43"/>
  <c r="K36" i="43"/>
  <c r="L32" i="43"/>
  <c r="L33" i="43"/>
  <c r="L34" i="43"/>
  <c r="L35" i="43"/>
  <c r="L36" i="43"/>
  <c r="N40" i="43"/>
  <c r="B39" i="44"/>
  <c r="D39" i="44"/>
  <c r="E39" i="44"/>
  <c r="F39" i="44"/>
  <c r="G39" i="44"/>
  <c r="I39" i="44"/>
  <c r="K39" i="44"/>
  <c r="L39" i="44"/>
  <c r="B38" i="44"/>
  <c r="D38" i="44"/>
  <c r="E38" i="44"/>
  <c r="F38" i="44"/>
  <c r="G38" i="44"/>
  <c r="I38" i="44"/>
  <c r="K38" i="44"/>
  <c r="L38" i="44"/>
  <c r="B37" i="44"/>
  <c r="D37" i="44"/>
  <c r="E37" i="44"/>
  <c r="F37" i="44"/>
  <c r="G37" i="44"/>
  <c r="I37" i="44"/>
  <c r="K37" i="44"/>
  <c r="L37" i="44"/>
  <c r="B32" i="44"/>
  <c r="B33" i="44"/>
  <c r="B34" i="44"/>
  <c r="B35" i="44"/>
  <c r="B36" i="44"/>
  <c r="D32" i="44"/>
  <c r="D34" i="44"/>
  <c r="D35" i="44"/>
  <c r="D36" i="44"/>
  <c r="E32" i="44"/>
  <c r="E33" i="44"/>
  <c r="E34" i="44"/>
  <c r="E35" i="44"/>
  <c r="E36" i="44"/>
  <c r="F32" i="44"/>
  <c r="F34" i="44"/>
  <c r="F35" i="44"/>
  <c r="F36" i="44"/>
  <c r="G32" i="44"/>
  <c r="G34" i="44"/>
  <c r="G35" i="44"/>
  <c r="G36" i="44"/>
  <c r="I32" i="44"/>
  <c r="I33" i="44"/>
  <c r="I34" i="44"/>
  <c r="I35" i="44"/>
  <c r="I36" i="44"/>
  <c r="K32" i="44"/>
  <c r="K33" i="44"/>
  <c r="K34" i="44"/>
  <c r="K35" i="44"/>
  <c r="K36" i="44"/>
  <c r="L32" i="44"/>
  <c r="L33" i="44"/>
  <c r="L34" i="44"/>
  <c r="L35" i="44"/>
  <c r="L36" i="44"/>
  <c r="D39" i="52"/>
  <c r="E39" i="52"/>
  <c r="F39" i="52"/>
  <c r="G39" i="52"/>
  <c r="I39" i="52"/>
  <c r="K39" i="52"/>
  <c r="L39" i="52"/>
  <c r="D38" i="52"/>
  <c r="E38" i="52"/>
  <c r="F38" i="52"/>
  <c r="G38" i="52"/>
  <c r="I38" i="52"/>
  <c r="K38" i="52"/>
  <c r="L38" i="52"/>
  <c r="D37" i="52"/>
  <c r="E37" i="52"/>
  <c r="F37" i="52"/>
  <c r="G37" i="52"/>
  <c r="I37" i="52"/>
  <c r="K37" i="52"/>
  <c r="L37" i="52"/>
  <c r="D32" i="52"/>
  <c r="D33" i="52"/>
  <c r="D34" i="52"/>
  <c r="D35" i="52"/>
  <c r="D36" i="52"/>
  <c r="E32" i="52"/>
  <c r="E33" i="52"/>
  <c r="E34" i="52"/>
  <c r="E35" i="52"/>
  <c r="E36" i="52"/>
  <c r="F32" i="52"/>
  <c r="F33" i="52"/>
  <c r="F34" i="52"/>
  <c r="F35" i="52"/>
  <c r="F36" i="52"/>
  <c r="G32" i="52"/>
  <c r="G33" i="52"/>
  <c r="G34" i="52"/>
  <c r="G35" i="52"/>
  <c r="G36" i="52"/>
  <c r="I32" i="52"/>
  <c r="I33" i="52"/>
  <c r="I34" i="52"/>
  <c r="I35" i="52"/>
  <c r="I36" i="52"/>
  <c r="J40" i="52"/>
  <c r="K32" i="52"/>
  <c r="K33" i="52"/>
  <c r="K34" i="52"/>
  <c r="K35" i="52"/>
  <c r="K36" i="52"/>
  <c r="L32" i="52"/>
  <c r="L33" i="52"/>
  <c r="L34" i="52"/>
  <c r="L35" i="52"/>
  <c r="L36" i="52"/>
  <c r="N40" i="52"/>
  <c r="B39" i="53"/>
  <c r="C39" i="53"/>
  <c r="D39" i="53"/>
  <c r="E39" i="53"/>
  <c r="F39" i="53"/>
  <c r="G39" i="53"/>
  <c r="I39" i="53"/>
  <c r="K39" i="53"/>
  <c r="L39" i="53"/>
  <c r="B38" i="53"/>
  <c r="C38" i="53"/>
  <c r="D38" i="53"/>
  <c r="E38" i="53"/>
  <c r="F38" i="53"/>
  <c r="G38" i="53"/>
  <c r="I38" i="53"/>
  <c r="K38" i="53"/>
  <c r="L38" i="53"/>
  <c r="B37" i="53"/>
  <c r="C37" i="53"/>
  <c r="D37" i="53"/>
  <c r="E37" i="53"/>
  <c r="F37" i="53"/>
  <c r="G37" i="53"/>
  <c r="I37" i="53"/>
  <c r="K37" i="53"/>
  <c r="L37" i="53"/>
  <c r="B32" i="53"/>
  <c r="B33" i="53"/>
  <c r="B34" i="53"/>
  <c r="B35" i="53"/>
  <c r="B36" i="53"/>
  <c r="C32" i="53"/>
  <c r="C33" i="53"/>
  <c r="C34" i="53"/>
  <c r="C36" i="53"/>
  <c r="D32" i="53"/>
  <c r="D33" i="53"/>
  <c r="D34" i="53"/>
  <c r="D35" i="53"/>
  <c r="D36" i="53"/>
  <c r="E32" i="53"/>
  <c r="E33" i="53"/>
  <c r="E34" i="53"/>
  <c r="E35" i="53"/>
  <c r="E36" i="53"/>
  <c r="F32" i="53"/>
  <c r="F33" i="53"/>
  <c r="F34" i="53"/>
  <c r="F35" i="53"/>
  <c r="F36" i="53"/>
  <c r="G32" i="53"/>
  <c r="G33" i="53"/>
  <c r="G34" i="53"/>
  <c r="G35" i="53"/>
  <c r="G36" i="53"/>
  <c r="I32" i="53"/>
  <c r="I33" i="53"/>
  <c r="I34" i="53"/>
  <c r="I35" i="53"/>
  <c r="I36" i="53"/>
  <c r="J40" i="53"/>
  <c r="K32" i="53"/>
  <c r="K33" i="53"/>
  <c r="K34" i="53"/>
  <c r="K35" i="53"/>
  <c r="K36" i="53"/>
  <c r="L32" i="53"/>
  <c r="L33" i="53"/>
  <c r="L34" i="53"/>
  <c r="L35" i="53"/>
  <c r="L36" i="53"/>
  <c r="N40" i="53"/>
  <c r="B39" i="45"/>
  <c r="D39" i="45"/>
  <c r="E39" i="45"/>
  <c r="F39" i="45"/>
  <c r="G39" i="45"/>
  <c r="I39" i="45"/>
  <c r="K39" i="45"/>
  <c r="L39" i="45"/>
  <c r="B38" i="45"/>
  <c r="C38" i="45"/>
  <c r="D38" i="45"/>
  <c r="E38" i="45"/>
  <c r="F38" i="45"/>
  <c r="G38" i="45"/>
  <c r="I38" i="45"/>
  <c r="K38" i="45"/>
  <c r="L38" i="45"/>
  <c r="B37" i="45"/>
  <c r="C37" i="45"/>
  <c r="D37" i="45"/>
  <c r="E37" i="45"/>
  <c r="F37" i="45"/>
  <c r="G37" i="45"/>
  <c r="I37" i="45"/>
  <c r="K37" i="45"/>
  <c r="L37" i="45"/>
  <c r="B32" i="45"/>
  <c r="B33" i="45"/>
  <c r="B34" i="45"/>
  <c r="B35" i="45"/>
  <c r="B36" i="45"/>
  <c r="C32" i="45"/>
  <c r="C34" i="45"/>
  <c r="C36" i="45"/>
  <c r="D32" i="45"/>
  <c r="D33" i="45"/>
  <c r="D34" i="45"/>
  <c r="D35" i="45"/>
  <c r="D36" i="45"/>
  <c r="E32" i="45"/>
  <c r="E33" i="45"/>
  <c r="E34" i="45"/>
  <c r="E35" i="45"/>
  <c r="E36" i="45"/>
  <c r="F32" i="45"/>
  <c r="F33" i="45"/>
  <c r="F34" i="45"/>
  <c r="F35" i="45"/>
  <c r="F36" i="45"/>
  <c r="G32" i="45"/>
  <c r="G34" i="45"/>
  <c r="G35" i="45"/>
  <c r="G36" i="45"/>
  <c r="I32" i="45"/>
  <c r="I33" i="45"/>
  <c r="I34" i="45"/>
  <c r="I35" i="45"/>
  <c r="I36" i="45"/>
  <c r="K32" i="45"/>
  <c r="K33" i="45"/>
  <c r="K34" i="45"/>
  <c r="K35" i="45"/>
  <c r="K36" i="45"/>
  <c r="L32" i="45"/>
  <c r="L33" i="45"/>
  <c r="L34" i="45"/>
  <c r="L35" i="45"/>
  <c r="L36" i="45"/>
  <c r="N40" i="45"/>
  <c r="B39" i="46"/>
  <c r="C39" i="46"/>
  <c r="D39" i="46"/>
  <c r="E39" i="46"/>
  <c r="F39" i="46"/>
  <c r="G39" i="46"/>
  <c r="I39" i="46"/>
  <c r="K39" i="46"/>
  <c r="L39" i="46"/>
  <c r="B38" i="46"/>
  <c r="C38" i="46"/>
  <c r="D38" i="46"/>
  <c r="E38" i="46"/>
  <c r="F38" i="46"/>
  <c r="G38" i="46"/>
  <c r="I38" i="46"/>
  <c r="K38" i="46"/>
  <c r="L38" i="46"/>
  <c r="B37" i="46"/>
  <c r="C37" i="46"/>
  <c r="D37" i="46"/>
  <c r="E37" i="46"/>
  <c r="F37" i="46"/>
  <c r="G37" i="46"/>
  <c r="I37" i="46"/>
  <c r="K37" i="46"/>
  <c r="L37" i="46"/>
  <c r="B32" i="46"/>
  <c r="B33" i="46"/>
  <c r="B34" i="46"/>
  <c r="B35" i="46"/>
  <c r="B36" i="46"/>
  <c r="C32" i="46"/>
  <c r="C33" i="46"/>
  <c r="C34" i="46"/>
  <c r="C35" i="46"/>
  <c r="C36" i="46"/>
  <c r="D32" i="46"/>
  <c r="D33" i="46"/>
  <c r="D34" i="46"/>
  <c r="D35" i="46"/>
  <c r="D36" i="46"/>
  <c r="E32" i="46"/>
  <c r="E33" i="46"/>
  <c r="E34" i="46"/>
  <c r="E35" i="46"/>
  <c r="E36" i="46"/>
  <c r="F32" i="46"/>
  <c r="F33" i="46"/>
  <c r="F34" i="46"/>
  <c r="F35" i="46"/>
  <c r="F36" i="46"/>
  <c r="G32" i="46"/>
  <c r="G33" i="46"/>
  <c r="G34" i="46"/>
  <c r="G35" i="46"/>
  <c r="G36" i="46"/>
  <c r="I32" i="46"/>
  <c r="I33" i="46"/>
  <c r="I34" i="46"/>
  <c r="I35" i="46"/>
  <c r="I36" i="46"/>
  <c r="J40" i="46"/>
  <c r="K32" i="46"/>
  <c r="K33" i="46"/>
  <c r="K34" i="46"/>
  <c r="K35" i="46"/>
  <c r="K36" i="46"/>
  <c r="L32" i="46"/>
  <c r="L33" i="46"/>
  <c r="L34" i="46"/>
  <c r="L35" i="46"/>
  <c r="L36" i="46"/>
  <c r="N40" i="46"/>
  <c r="B39" i="47"/>
  <c r="C39" i="47"/>
  <c r="D39" i="47"/>
  <c r="E39" i="47"/>
  <c r="F39" i="47"/>
  <c r="G39" i="47"/>
  <c r="I39" i="47"/>
  <c r="K39" i="47"/>
  <c r="L39" i="47"/>
  <c r="B38" i="47"/>
  <c r="C38" i="47"/>
  <c r="D38" i="47"/>
  <c r="E38" i="47"/>
  <c r="F38" i="47"/>
  <c r="G38" i="47"/>
  <c r="I38" i="47"/>
  <c r="K38" i="47"/>
  <c r="L38" i="47"/>
  <c r="B37" i="47"/>
  <c r="C37" i="47"/>
  <c r="D37" i="47"/>
  <c r="E37" i="47"/>
  <c r="F37" i="47"/>
  <c r="G37" i="47"/>
  <c r="I37" i="47"/>
  <c r="K37" i="47"/>
  <c r="L37" i="47"/>
  <c r="B32" i="47"/>
  <c r="B33" i="47"/>
  <c r="B34" i="47"/>
  <c r="B35" i="47"/>
  <c r="B36" i="47"/>
  <c r="C32" i="47"/>
  <c r="C33" i="47"/>
  <c r="C34" i="47"/>
  <c r="C35" i="47"/>
  <c r="C36" i="47"/>
  <c r="D32" i="47"/>
  <c r="D33" i="47"/>
  <c r="D34" i="47"/>
  <c r="D35" i="47"/>
  <c r="D36" i="47"/>
  <c r="E32" i="47"/>
  <c r="E33" i="47"/>
  <c r="E34" i="47"/>
  <c r="E35" i="47"/>
  <c r="E36" i="47"/>
  <c r="F32" i="47"/>
  <c r="F33" i="47"/>
  <c r="F34" i="47"/>
  <c r="F35" i="47"/>
  <c r="F36" i="47"/>
  <c r="G32" i="47"/>
  <c r="G33" i="47"/>
  <c r="G34" i="47"/>
  <c r="G35" i="47"/>
  <c r="G36" i="47"/>
  <c r="I32" i="47"/>
  <c r="I33" i="47"/>
  <c r="I34" i="47"/>
  <c r="I35" i="47"/>
  <c r="I36" i="47"/>
  <c r="J40" i="47"/>
  <c r="K32" i="47"/>
  <c r="K33" i="47"/>
  <c r="K34" i="47"/>
  <c r="K35" i="47"/>
  <c r="K36" i="47"/>
  <c r="L32" i="47"/>
  <c r="L33" i="47"/>
  <c r="L34" i="47"/>
  <c r="L35" i="47"/>
  <c r="L36" i="47"/>
  <c r="N40" i="47"/>
  <c r="B39" i="48"/>
  <c r="C39" i="48"/>
  <c r="D39" i="48"/>
  <c r="E39" i="48"/>
  <c r="F39" i="48"/>
  <c r="G39" i="48"/>
  <c r="I39" i="48"/>
  <c r="K39" i="48"/>
  <c r="L39" i="48"/>
  <c r="B38" i="48"/>
  <c r="C38" i="48"/>
  <c r="D38" i="48"/>
  <c r="E38" i="48"/>
  <c r="F38" i="48"/>
  <c r="G38" i="48"/>
  <c r="I38" i="48"/>
  <c r="K38" i="48"/>
  <c r="L38" i="48"/>
  <c r="B37" i="48"/>
  <c r="C37" i="48"/>
  <c r="D37" i="48"/>
  <c r="E37" i="48"/>
  <c r="F37" i="48"/>
  <c r="G37" i="48"/>
  <c r="I37" i="48"/>
  <c r="K37" i="48"/>
  <c r="L37" i="48"/>
  <c r="B32" i="48"/>
  <c r="B33" i="48"/>
  <c r="B34" i="48"/>
  <c r="B35" i="48"/>
  <c r="B36" i="48"/>
  <c r="C32" i="48"/>
  <c r="C33" i="48"/>
  <c r="C34" i="48"/>
  <c r="C35" i="48"/>
  <c r="C36" i="48"/>
  <c r="D32" i="48"/>
  <c r="D33" i="48"/>
  <c r="D34" i="48"/>
  <c r="D35" i="48"/>
  <c r="D36" i="48"/>
  <c r="E32" i="48"/>
  <c r="E33" i="48"/>
  <c r="E34" i="48"/>
  <c r="E35" i="48"/>
  <c r="E36" i="48"/>
  <c r="F32" i="48"/>
  <c r="F33" i="48"/>
  <c r="F34" i="48"/>
  <c r="F35" i="48"/>
  <c r="F36" i="48"/>
  <c r="G32" i="48"/>
  <c r="G33" i="48"/>
  <c r="G34" i="48"/>
  <c r="G36" i="48"/>
  <c r="I32" i="48"/>
  <c r="I33" i="48"/>
  <c r="I34" i="48"/>
  <c r="I35" i="48"/>
  <c r="I36" i="48"/>
  <c r="J40" i="48"/>
  <c r="K32" i="48"/>
  <c r="K33" i="48"/>
  <c r="K34" i="48"/>
  <c r="K35" i="48"/>
  <c r="K36" i="48"/>
  <c r="L32" i="48"/>
  <c r="L33" i="48"/>
  <c r="L34" i="48"/>
  <c r="L35" i="48"/>
  <c r="L36" i="48"/>
  <c r="N40" i="48"/>
  <c r="B39" i="49"/>
  <c r="C39" i="49"/>
  <c r="D39" i="49"/>
  <c r="E39" i="49"/>
  <c r="F39" i="49"/>
  <c r="G39" i="49"/>
  <c r="I39" i="49"/>
  <c r="K39" i="49"/>
  <c r="L39" i="49"/>
  <c r="B38" i="49"/>
  <c r="C38" i="49"/>
  <c r="D38" i="49"/>
  <c r="E38" i="49"/>
  <c r="F38" i="49"/>
  <c r="G38" i="49"/>
  <c r="I38" i="49"/>
  <c r="K38" i="49"/>
  <c r="L38" i="49"/>
  <c r="B37" i="49"/>
  <c r="C37" i="49"/>
  <c r="D37" i="49"/>
  <c r="E37" i="49"/>
  <c r="F37" i="49"/>
  <c r="G37" i="49"/>
  <c r="I37" i="49"/>
  <c r="K37" i="49"/>
  <c r="L37" i="49"/>
  <c r="B32" i="49"/>
  <c r="B33" i="49"/>
  <c r="B34" i="49"/>
  <c r="B35" i="49"/>
  <c r="B36" i="49"/>
  <c r="C32" i="49"/>
  <c r="C34" i="49"/>
  <c r="C35" i="49"/>
  <c r="C36" i="49"/>
  <c r="D32" i="49"/>
  <c r="D33" i="49"/>
  <c r="D34" i="49"/>
  <c r="D35" i="49"/>
  <c r="D36" i="49"/>
  <c r="E32" i="49"/>
  <c r="E33" i="49"/>
  <c r="E34" i="49"/>
  <c r="E35" i="49"/>
  <c r="E36" i="49"/>
  <c r="F32" i="49"/>
  <c r="F34" i="49"/>
  <c r="F35" i="49"/>
  <c r="F36" i="49"/>
  <c r="G32" i="49"/>
  <c r="G33" i="49"/>
  <c r="G34" i="49"/>
  <c r="G35" i="49"/>
  <c r="G36" i="49"/>
  <c r="I32" i="49"/>
  <c r="I33" i="49"/>
  <c r="I34" i="49"/>
  <c r="I35" i="49"/>
  <c r="I36" i="49"/>
  <c r="K32" i="49"/>
  <c r="K33" i="49"/>
  <c r="K34" i="49"/>
  <c r="K35" i="49"/>
  <c r="K36" i="49"/>
  <c r="L32" i="49"/>
  <c r="L33" i="49"/>
  <c r="L34" i="49"/>
  <c r="L35" i="49"/>
  <c r="L36" i="49"/>
  <c r="N40" i="49"/>
  <c r="B39" i="54"/>
  <c r="C39" i="54"/>
  <c r="D39" i="54"/>
  <c r="E39" i="54"/>
  <c r="F39" i="54"/>
  <c r="G39" i="54"/>
  <c r="I39" i="54"/>
  <c r="K39" i="54"/>
  <c r="L39" i="54"/>
  <c r="B38" i="54"/>
  <c r="C38" i="54"/>
  <c r="D38" i="54"/>
  <c r="E38" i="54"/>
  <c r="F38" i="54"/>
  <c r="G38" i="54"/>
  <c r="I38" i="54"/>
  <c r="K38" i="54"/>
  <c r="L38" i="54"/>
  <c r="B37" i="54"/>
  <c r="C37" i="54"/>
  <c r="D37" i="54"/>
  <c r="E37" i="54"/>
  <c r="F37" i="54"/>
  <c r="G37" i="54"/>
  <c r="I37" i="54"/>
  <c r="K37" i="54"/>
  <c r="L37" i="54"/>
  <c r="B32" i="54"/>
  <c r="B33" i="54"/>
  <c r="B34" i="54"/>
  <c r="B35" i="54"/>
  <c r="B36" i="54"/>
  <c r="C32" i="54"/>
  <c r="C33" i="54"/>
  <c r="C34" i="54"/>
  <c r="C35" i="54"/>
  <c r="C36" i="54"/>
  <c r="D32" i="54"/>
  <c r="D33" i="54"/>
  <c r="D34" i="54"/>
  <c r="D35" i="54"/>
  <c r="D36" i="54"/>
  <c r="E32" i="54"/>
  <c r="E33" i="54"/>
  <c r="E34" i="54"/>
  <c r="E35" i="54"/>
  <c r="E36" i="54"/>
  <c r="F32" i="54"/>
  <c r="F33" i="54"/>
  <c r="F34" i="54"/>
  <c r="F35" i="54"/>
  <c r="F36" i="54"/>
  <c r="G32" i="54"/>
  <c r="G33" i="54"/>
  <c r="G34" i="54"/>
  <c r="G35" i="54"/>
  <c r="G36" i="54"/>
  <c r="I32" i="54"/>
  <c r="I33" i="54"/>
  <c r="I34" i="54"/>
  <c r="I35" i="54"/>
  <c r="I36" i="54"/>
  <c r="J40" i="54"/>
  <c r="K32" i="54"/>
  <c r="K33" i="54"/>
  <c r="K34" i="54"/>
  <c r="K35" i="54"/>
  <c r="K36" i="54"/>
  <c r="L32" i="54"/>
  <c r="L33" i="54"/>
  <c r="L34" i="54"/>
  <c r="L35" i="54"/>
  <c r="L36" i="54"/>
  <c r="N40" i="54"/>
  <c r="B39" i="50"/>
  <c r="C39" i="50"/>
  <c r="D39" i="50"/>
  <c r="E39" i="50"/>
  <c r="F39" i="50"/>
  <c r="G39" i="50"/>
  <c r="I39" i="50"/>
  <c r="K39" i="50"/>
  <c r="L39" i="50"/>
  <c r="B38" i="50"/>
  <c r="C38" i="50"/>
  <c r="D38" i="50"/>
  <c r="E38" i="50"/>
  <c r="F38" i="50"/>
  <c r="G38" i="50"/>
  <c r="I38" i="50"/>
  <c r="K38" i="50"/>
  <c r="L38" i="50"/>
  <c r="B37" i="50"/>
  <c r="C37" i="50"/>
  <c r="D37" i="50"/>
  <c r="E37" i="50"/>
  <c r="F37" i="50"/>
  <c r="G37" i="50"/>
  <c r="I37" i="50"/>
  <c r="K37" i="50"/>
  <c r="L37" i="50"/>
  <c r="B32" i="50"/>
  <c r="B33" i="50"/>
  <c r="B34" i="50"/>
  <c r="B35" i="50"/>
  <c r="B36" i="50"/>
  <c r="C32" i="50"/>
  <c r="C34" i="50"/>
  <c r="C35" i="50"/>
  <c r="C36" i="50"/>
  <c r="D32" i="50"/>
  <c r="D33" i="50"/>
  <c r="D34" i="50"/>
  <c r="D35" i="50"/>
  <c r="D36" i="50"/>
  <c r="E32" i="50"/>
  <c r="E33" i="50"/>
  <c r="E34" i="50"/>
  <c r="E35" i="50"/>
  <c r="E36" i="50"/>
  <c r="F32" i="50"/>
  <c r="F33" i="50"/>
  <c r="F34" i="50"/>
  <c r="F35" i="50"/>
  <c r="F36" i="50"/>
  <c r="G32" i="50"/>
  <c r="G33" i="50"/>
  <c r="G34" i="50"/>
  <c r="G35" i="50"/>
  <c r="G36" i="50"/>
  <c r="I32" i="50"/>
  <c r="I33" i="50"/>
  <c r="I34" i="50"/>
  <c r="I35" i="50"/>
  <c r="I36" i="50"/>
  <c r="J40" i="50"/>
  <c r="K32" i="50"/>
  <c r="K33" i="50"/>
  <c r="K34" i="50"/>
  <c r="K35" i="50"/>
  <c r="K36" i="50"/>
  <c r="L32" i="50"/>
  <c r="L33" i="50"/>
  <c r="L34" i="50"/>
  <c r="L35" i="50"/>
  <c r="L36" i="50"/>
  <c r="N40" i="50"/>
  <c r="O40" i="2"/>
  <c r="O40" i="41"/>
  <c r="O40" i="42"/>
  <c r="O40" i="43"/>
  <c r="O40" i="44"/>
  <c r="O40" i="52"/>
  <c r="O40" i="53"/>
  <c r="O40" i="46"/>
  <c r="O40" i="47"/>
  <c r="O40" i="48"/>
  <c r="O40" i="49"/>
  <c r="O40" i="54"/>
  <c r="O40" i="50"/>
  <c r="J35" i="37"/>
  <c r="M35" i="37"/>
  <c r="N35" i="37"/>
  <c r="O35" i="37"/>
  <c r="C7" i="2"/>
  <c r="C24" i="2"/>
  <c r="C7" i="41"/>
  <c r="C24" i="41"/>
  <c r="C7" i="43"/>
  <c r="C24" i="43"/>
  <c r="C7" i="52"/>
  <c r="C7" i="53"/>
  <c r="C24" i="53"/>
  <c r="C6" i="45"/>
  <c r="C24" i="45"/>
  <c r="C7" i="46"/>
  <c r="C24" i="46"/>
  <c r="C7" i="47"/>
  <c r="C24" i="47"/>
  <c r="C7" i="48"/>
  <c r="C24" i="48"/>
  <c r="C7" i="49"/>
  <c r="C24" i="49"/>
  <c r="C7" i="54"/>
  <c r="C24" i="54"/>
  <c r="C7" i="50"/>
  <c r="C24" i="50"/>
  <c r="D7" i="2"/>
  <c r="D8" i="2"/>
  <c r="D9" i="2"/>
  <c r="D10" i="2"/>
  <c r="D18" i="2"/>
  <c r="D19" i="2"/>
  <c r="D20" i="2"/>
  <c r="D21" i="2"/>
  <c r="D22" i="2"/>
  <c r="D23" i="2"/>
  <c r="D7" i="41"/>
  <c r="D8" i="41"/>
  <c r="D9" i="41"/>
  <c r="D10" i="41"/>
  <c r="D18" i="41"/>
  <c r="D19" i="41"/>
  <c r="D20" i="41"/>
  <c r="D21" i="41"/>
  <c r="D22" i="41"/>
  <c r="D23" i="41"/>
  <c r="D8" i="42"/>
  <c r="D9" i="42"/>
  <c r="D10" i="42"/>
  <c r="D18" i="42"/>
  <c r="D19" i="42"/>
  <c r="D20" i="42"/>
  <c r="D21" i="42"/>
  <c r="D22" i="42"/>
  <c r="D23" i="42"/>
  <c r="D7" i="43"/>
  <c r="D8" i="43"/>
  <c r="D9" i="43"/>
  <c r="D10" i="43"/>
  <c r="D18" i="43"/>
  <c r="D19" i="43"/>
  <c r="D20" i="43"/>
  <c r="D21" i="43"/>
  <c r="D22" i="43"/>
  <c r="D23" i="43"/>
  <c r="D8" i="44"/>
  <c r="D9" i="44"/>
  <c r="D10" i="44"/>
  <c r="D18" i="44"/>
  <c r="D19" i="44"/>
  <c r="D20" i="44"/>
  <c r="D21" i="44"/>
  <c r="D22" i="44"/>
  <c r="D23" i="44"/>
  <c r="D7" i="52"/>
  <c r="D8" i="52"/>
  <c r="D9" i="52"/>
  <c r="D10" i="52"/>
  <c r="D19" i="52"/>
  <c r="D20" i="52"/>
  <c r="D21" i="52"/>
  <c r="D22" i="52"/>
  <c r="D23" i="52"/>
  <c r="D7" i="53"/>
  <c r="D8" i="53"/>
  <c r="D9" i="53"/>
  <c r="D10" i="53"/>
  <c r="D18" i="53"/>
  <c r="D19" i="53"/>
  <c r="D20" i="53"/>
  <c r="D21" i="53"/>
  <c r="D22" i="53"/>
  <c r="D23" i="53"/>
  <c r="D6" i="45"/>
  <c r="D8" i="45"/>
  <c r="D9" i="45"/>
  <c r="D10" i="45"/>
  <c r="D18" i="45"/>
  <c r="D19" i="45"/>
  <c r="D20" i="45"/>
  <c r="D21" i="45"/>
  <c r="D22" i="45"/>
  <c r="D23" i="45"/>
  <c r="D7" i="46"/>
  <c r="D8" i="46"/>
  <c r="D9" i="46"/>
  <c r="D10" i="46"/>
  <c r="D18" i="46"/>
  <c r="D19" i="46"/>
  <c r="D20" i="46"/>
  <c r="D21" i="46"/>
  <c r="D22" i="46"/>
  <c r="D23" i="46"/>
  <c r="D7" i="47"/>
  <c r="D8" i="47"/>
  <c r="D9" i="47"/>
  <c r="D10" i="47"/>
  <c r="D18" i="47"/>
  <c r="D19" i="47"/>
  <c r="D20" i="47"/>
  <c r="D21" i="47"/>
  <c r="D22" i="47"/>
  <c r="D23" i="47"/>
  <c r="D7" i="48"/>
  <c r="D8" i="48"/>
  <c r="D9" i="48"/>
  <c r="D10" i="48"/>
  <c r="D18" i="48"/>
  <c r="D19" i="48"/>
  <c r="D20" i="48"/>
  <c r="D21" i="48"/>
  <c r="D22" i="48"/>
  <c r="D23" i="48"/>
  <c r="D7" i="49"/>
  <c r="D8" i="49"/>
  <c r="D9" i="49"/>
  <c r="D10" i="49"/>
  <c r="D18" i="49"/>
  <c r="D19" i="49"/>
  <c r="D20" i="49"/>
  <c r="D21" i="49"/>
  <c r="D22" i="49"/>
  <c r="D23" i="49"/>
  <c r="D7" i="54"/>
  <c r="D8" i="54"/>
  <c r="D9" i="54"/>
  <c r="D10" i="54"/>
  <c r="D18" i="54"/>
  <c r="D19" i="54"/>
  <c r="D20" i="54"/>
  <c r="D21" i="54"/>
  <c r="D22" i="54"/>
  <c r="D23" i="54"/>
  <c r="D7" i="50"/>
  <c r="D8" i="50"/>
  <c r="D9" i="50"/>
  <c r="D10" i="50"/>
  <c r="D18" i="50"/>
  <c r="D19" i="50"/>
  <c r="D20" i="50"/>
  <c r="D21" i="50"/>
  <c r="D22" i="50"/>
  <c r="D23" i="50"/>
  <c r="E7" i="2"/>
  <c r="E8" i="2"/>
  <c r="E9" i="2"/>
  <c r="E10" i="2"/>
  <c r="E18" i="2"/>
  <c r="E19" i="2"/>
  <c r="E20" i="2"/>
  <c r="E21" i="2"/>
  <c r="E22" i="2"/>
  <c r="E23" i="2"/>
  <c r="E7" i="41"/>
  <c r="E8" i="41"/>
  <c r="E9" i="41"/>
  <c r="E10" i="41"/>
  <c r="E18" i="41"/>
  <c r="E19" i="41"/>
  <c r="E20" i="41"/>
  <c r="E21" i="41"/>
  <c r="E22" i="41"/>
  <c r="E23" i="41"/>
  <c r="E8" i="42"/>
  <c r="E9" i="42"/>
  <c r="E10" i="42"/>
  <c r="E18" i="42"/>
  <c r="E19" i="42"/>
  <c r="E20" i="42"/>
  <c r="E21" i="42"/>
  <c r="E22" i="42"/>
  <c r="E23" i="42"/>
  <c r="E7" i="43"/>
  <c r="E8" i="43"/>
  <c r="E9" i="43"/>
  <c r="E10" i="43"/>
  <c r="E18" i="43"/>
  <c r="E19" i="43"/>
  <c r="E20" i="43"/>
  <c r="E21" i="43"/>
  <c r="E22" i="43"/>
  <c r="E23" i="43"/>
  <c r="E8" i="44"/>
  <c r="E9" i="44"/>
  <c r="E10" i="44"/>
  <c r="E18" i="44"/>
  <c r="E19" i="44"/>
  <c r="E20" i="44"/>
  <c r="E21" i="44"/>
  <c r="E22" i="44"/>
  <c r="E23" i="44"/>
  <c r="E7" i="52"/>
  <c r="E8" i="52"/>
  <c r="E9" i="52"/>
  <c r="E10" i="52"/>
  <c r="E18" i="52"/>
  <c r="E19" i="52"/>
  <c r="E20" i="52"/>
  <c r="E21" i="52"/>
  <c r="E22" i="52"/>
  <c r="E23" i="52"/>
  <c r="E7" i="53"/>
  <c r="E8" i="53"/>
  <c r="E9" i="53"/>
  <c r="E10" i="53"/>
  <c r="E18" i="53"/>
  <c r="E19" i="53"/>
  <c r="E20" i="53"/>
  <c r="E21" i="53"/>
  <c r="E22" i="53"/>
  <c r="E23" i="53"/>
  <c r="E6" i="45"/>
  <c r="E8" i="45"/>
  <c r="E9" i="45"/>
  <c r="E10" i="45"/>
  <c r="E18" i="45"/>
  <c r="E19" i="45"/>
  <c r="E20" i="45"/>
  <c r="E21" i="45"/>
  <c r="E22" i="45"/>
  <c r="E23" i="45"/>
  <c r="E7" i="46"/>
  <c r="E8" i="46"/>
  <c r="E9" i="46"/>
  <c r="E10" i="46"/>
  <c r="E18" i="46"/>
  <c r="E19" i="46"/>
  <c r="E20" i="46"/>
  <c r="E21" i="46"/>
  <c r="E22" i="46"/>
  <c r="E23" i="46"/>
  <c r="E7" i="47"/>
  <c r="E8" i="47"/>
  <c r="E9" i="47"/>
  <c r="E10" i="47"/>
  <c r="E18" i="47"/>
  <c r="E19" i="47"/>
  <c r="E20" i="47"/>
  <c r="E21" i="47"/>
  <c r="E22" i="47"/>
  <c r="E23" i="47"/>
  <c r="E7" i="48"/>
  <c r="E8" i="48"/>
  <c r="E9" i="48"/>
  <c r="E10" i="48"/>
  <c r="E18" i="48"/>
  <c r="E19" i="48"/>
  <c r="E20" i="48"/>
  <c r="E21" i="48"/>
  <c r="E22" i="48"/>
  <c r="E23" i="48"/>
  <c r="E7" i="49"/>
  <c r="E8" i="49"/>
  <c r="E9" i="49"/>
  <c r="E10" i="49"/>
  <c r="E18" i="49"/>
  <c r="E19" i="49"/>
  <c r="E20" i="49"/>
  <c r="E21" i="49"/>
  <c r="E22" i="49"/>
  <c r="E23" i="49"/>
  <c r="E7" i="54"/>
  <c r="E8" i="54"/>
  <c r="E9" i="54"/>
  <c r="E10" i="54"/>
  <c r="E18" i="54"/>
  <c r="E19" i="54"/>
  <c r="E20" i="54"/>
  <c r="E21" i="54"/>
  <c r="E22" i="54"/>
  <c r="E23" i="54"/>
  <c r="E7" i="50"/>
  <c r="E8" i="50"/>
  <c r="E9" i="50"/>
  <c r="E10" i="50"/>
  <c r="E18" i="50"/>
  <c r="E19" i="50"/>
  <c r="E20" i="50"/>
  <c r="E21" i="50"/>
  <c r="E22" i="50"/>
  <c r="E23" i="50"/>
  <c r="F7" i="2"/>
  <c r="F8" i="2"/>
  <c r="F9" i="2"/>
  <c r="F10" i="2"/>
  <c r="F7" i="41"/>
  <c r="F8" i="41"/>
  <c r="F9" i="41"/>
  <c r="F10" i="41"/>
  <c r="F8" i="42"/>
  <c r="F9" i="42"/>
  <c r="F10" i="42"/>
  <c r="F7" i="43"/>
  <c r="F8" i="43"/>
  <c r="F9" i="43"/>
  <c r="F10" i="43"/>
  <c r="F8" i="44"/>
  <c r="F9" i="44"/>
  <c r="F10" i="44"/>
  <c r="F7" i="52"/>
  <c r="F8" i="52"/>
  <c r="F9" i="52"/>
  <c r="F10" i="52"/>
  <c r="F7" i="53"/>
  <c r="F8" i="53"/>
  <c r="F9" i="53"/>
  <c r="F10" i="53"/>
  <c r="F6" i="45"/>
  <c r="F8" i="45"/>
  <c r="F9" i="45"/>
  <c r="F10" i="45"/>
  <c r="F7" i="46"/>
  <c r="F8" i="46"/>
  <c r="F9" i="46"/>
  <c r="F10" i="46"/>
  <c r="F7" i="47"/>
  <c r="F8" i="47"/>
  <c r="F9" i="47"/>
  <c r="F10" i="47"/>
  <c r="F7" i="48"/>
  <c r="F8" i="48"/>
  <c r="F9" i="48"/>
  <c r="F10" i="48"/>
  <c r="F7" i="49"/>
  <c r="F8" i="49"/>
  <c r="F9" i="49"/>
  <c r="F10" i="49"/>
  <c r="F7" i="54"/>
  <c r="F8" i="54"/>
  <c r="F9" i="54"/>
  <c r="F10" i="54"/>
  <c r="F7" i="50"/>
  <c r="F8" i="50"/>
  <c r="F9" i="50"/>
  <c r="F10" i="50"/>
  <c r="F18" i="2"/>
  <c r="F19" i="2"/>
  <c r="F20" i="2"/>
  <c r="F21" i="2"/>
  <c r="F22" i="2"/>
  <c r="F23" i="2"/>
  <c r="F18" i="41"/>
  <c r="F19" i="41"/>
  <c r="F20" i="41"/>
  <c r="F21" i="41"/>
  <c r="F22" i="41"/>
  <c r="F23" i="41"/>
  <c r="F18" i="42"/>
  <c r="F19" i="42"/>
  <c r="F20" i="42"/>
  <c r="F21" i="42"/>
  <c r="F22" i="42"/>
  <c r="F23" i="42"/>
  <c r="F18" i="43"/>
  <c r="F19" i="43"/>
  <c r="F20" i="43"/>
  <c r="F21" i="43"/>
  <c r="F22" i="43"/>
  <c r="F23" i="43"/>
  <c r="F18" i="44"/>
  <c r="F19" i="44"/>
  <c r="F20" i="44"/>
  <c r="F21" i="44"/>
  <c r="F22" i="44"/>
  <c r="F23" i="44"/>
  <c r="F18" i="52"/>
  <c r="F19" i="52"/>
  <c r="F20" i="52"/>
  <c r="F21" i="52"/>
  <c r="F22" i="52"/>
  <c r="F23" i="52"/>
  <c r="F18" i="53"/>
  <c r="F19" i="53"/>
  <c r="F20" i="53"/>
  <c r="F21" i="53"/>
  <c r="F22" i="53"/>
  <c r="F23" i="53"/>
  <c r="F18" i="45"/>
  <c r="F19" i="45"/>
  <c r="F20" i="45"/>
  <c r="F21" i="45"/>
  <c r="F22" i="45"/>
  <c r="F23" i="45"/>
  <c r="F18" i="46"/>
  <c r="F19" i="46"/>
  <c r="F20" i="46"/>
  <c r="F21" i="46"/>
  <c r="F22" i="46"/>
  <c r="F23" i="46"/>
  <c r="F18" i="47"/>
  <c r="F19" i="47"/>
  <c r="F20" i="47"/>
  <c r="F21" i="47"/>
  <c r="F22" i="47"/>
  <c r="F23" i="47"/>
  <c r="F18" i="48"/>
  <c r="F19" i="48"/>
  <c r="F20" i="48"/>
  <c r="F21" i="48"/>
  <c r="F22" i="48"/>
  <c r="F23" i="48"/>
  <c r="F18" i="49"/>
  <c r="F19" i="49"/>
  <c r="F20" i="49"/>
  <c r="F21" i="49"/>
  <c r="F22" i="49"/>
  <c r="F23" i="49"/>
  <c r="F18" i="54"/>
  <c r="F19" i="54"/>
  <c r="F20" i="54"/>
  <c r="F21" i="54"/>
  <c r="F22" i="54"/>
  <c r="F23" i="54"/>
  <c r="F18" i="50"/>
  <c r="F19" i="50"/>
  <c r="F20" i="50"/>
  <c r="F21" i="50"/>
  <c r="F22" i="50"/>
  <c r="F23" i="50"/>
  <c r="G7" i="2"/>
  <c r="G8" i="2"/>
  <c r="G9" i="2"/>
  <c r="G10" i="2"/>
  <c r="G18" i="2"/>
  <c r="G19" i="2"/>
  <c r="G20" i="2"/>
  <c r="G21" i="2"/>
  <c r="G22" i="2"/>
  <c r="G23" i="2"/>
  <c r="G7" i="41"/>
  <c r="G8" i="41"/>
  <c r="G9" i="41"/>
  <c r="G10" i="41"/>
  <c r="G18" i="41"/>
  <c r="G19" i="41"/>
  <c r="G20" i="41"/>
  <c r="G21" i="41"/>
  <c r="G22" i="41"/>
  <c r="G23" i="41"/>
  <c r="G8" i="42"/>
  <c r="G9" i="42"/>
  <c r="G10" i="42"/>
  <c r="G18" i="42"/>
  <c r="G19" i="42"/>
  <c r="G20" i="42"/>
  <c r="G21" i="42"/>
  <c r="G22" i="42"/>
  <c r="G23" i="42"/>
  <c r="G7" i="43"/>
  <c r="G8" i="43"/>
  <c r="G9" i="43"/>
  <c r="G10" i="43"/>
  <c r="G18" i="43"/>
  <c r="G19" i="43"/>
  <c r="G20" i="43"/>
  <c r="G21" i="43"/>
  <c r="G22" i="43"/>
  <c r="G23" i="43"/>
  <c r="G8" i="44"/>
  <c r="G9" i="44"/>
  <c r="G10" i="44"/>
  <c r="G18" i="44"/>
  <c r="G19" i="44"/>
  <c r="G20" i="44"/>
  <c r="G21" i="44"/>
  <c r="G22" i="44"/>
  <c r="G23" i="44"/>
  <c r="G7" i="52"/>
  <c r="G8" i="52"/>
  <c r="G9" i="52"/>
  <c r="G10" i="52"/>
  <c r="G18" i="52"/>
  <c r="G20" i="52"/>
  <c r="G21" i="52"/>
  <c r="G22" i="52"/>
  <c r="G23" i="52"/>
  <c r="G7" i="53"/>
  <c r="G8" i="53"/>
  <c r="G9" i="53"/>
  <c r="G10" i="53"/>
  <c r="G18" i="53"/>
  <c r="G19" i="53"/>
  <c r="G20" i="53"/>
  <c r="G21" i="53"/>
  <c r="G22" i="53"/>
  <c r="G23" i="53"/>
  <c r="G6" i="45"/>
  <c r="G8" i="45"/>
  <c r="G9" i="45"/>
  <c r="G10" i="45"/>
  <c r="G18" i="45"/>
  <c r="G19" i="45"/>
  <c r="G20" i="45"/>
  <c r="G21" i="45"/>
  <c r="G22" i="45"/>
  <c r="G23" i="45"/>
  <c r="G7" i="46"/>
  <c r="G8" i="46"/>
  <c r="G9" i="46"/>
  <c r="G10" i="46"/>
  <c r="G18" i="46"/>
  <c r="G19" i="46"/>
  <c r="G20" i="46"/>
  <c r="G21" i="46"/>
  <c r="G22" i="46"/>
  <c r="G23" i="46"/>
  <c r="G7" i="47"/>
  <c r="G8" i="47"/>
  <c r="G9" i="47"/>
  <c r="G10" i="47"/>
  <c r="G18" i="47"/>
  <c r="G19" i="47"/>
  <c r="G20" i="47"/>
  <c r="G21" i="47"/>
  <c r="G22" i="47"/>
  <c r="G23" i="47"/>
  <c r="G7" i="48"/>
  <c r="G8" i="48"/>
  <c r="G9" i="48"/>
  <c r="G10" i="48"/>
  <c r="G18" i="48"/>
  <c r="G19" i="48"/>
  <c r="G20" i="48"/>
  <c r="G21" i="48"/>
  <c r="G22" i="48"/>
  <c r="G23" i="48"/>
  <c r="G7" i="49"/>
  <c r="G8" i="49"/>
  <c r="G9" i="49"/>
  <c r="G10" i="49"/>
  <c r="G18" i="49"/>
  <c r="G19" i="49"/>
  <c r="G20" i="49"/>
  <c r="G21" i="49"/>
  <c r="G22" i="49"/>
  <c r="G23" i="49"/>
  <c r="G7" i="54"/>
  <c r="G8" i="54"/>
  <c r="G9" i="54"/>
  <c r="G10" i="54"/>
  <c r="G18" i="54"/>
  <c r="G19" i="54"/>
  <c r="G20" i="54"/>
  <c r="G21" i="54"/>
  <c r="G22" i="54"/>
  <c r="G23" i="54"/>
  <c r="G7" i="50"/>
  <c r="G8" i="50"/>
  <c r="G9" i="50"/>
  <c r="G10" i="50"/>
  <c r="G18" i="50"/>
  <c r="G19" i="50"/>
  <c r="G20" i="50"/>
  <c r="G21" i="50"/>
  <c r="G22" i="50"/>
  <c r="G23" i="50"/>
  <c r="I7" i="2"/>
  <c r="I8" i="2"/>
  <c r="I9" i="2"/>
  <c r="I10" i="2"/>
  <c r="I7" i="41"/>
  <c r="I8" i="41"/>
  <c r="I9" i="41"/>
  <c r="I10" i="41"/>
  <c r="I8" i="42"/>
  <c r="I9" i="42"/>
  <c r="I10" i="42"/>
  <c r="I7" i="43"/>
  <c r="I8" i="43"/>
  <c r="I9" i="43"/>
  <c r="I10" i="43"/>
  <c r="I8" i="44"/>
  <c r="I9" i="44"/>
  <c r="I10" i="44"/>
  <c r="I7" i="52"/>
  <c r="I8" i="52"/>
  <c r="I9" i="52"/>
  <c r="I10" i="52"/>
  <c r="I7" i="53"/>
  <c r="I8" i="53"/>
  <c r="I9" i="53"/>
  <c r="I10" i="53"/>
  <c r="I6" i="45"/>
  <c r="I8" i="45"/>
  <c r="I9" i="45"/>
  <c r="I10" i="45"/>
  <c r="I7" i="46"/>
  <c r="I8" i="46"/>
  <c r="I9" i="46"/>
  <c r="I10" i="46"/>
  <c r="I7" i="47"/>
  <c r="I8" i="47"/>
  <c r="I9" i="47"/>
  <c r="I10" i="47"/>
  <c r="I7" i="48"/>
  <c r="I8" i="48"/>
  <c r="I9" i="48"/>
  <c r="I10" i="48"/>
  <c r="I7" i="49"/>
  <c r="I8" i="49"/>
  <c r="I9" i="49"/>
  <c r="I10" i="49"/>
  <c r="I7" i="54"/>
  <c r="I8" i="54"/>
  <c r="I9" i="54"/>
  <c r="I10" i="54"/>
  <c r="I7" i="50"/>
  <c r="I8" i="50"/>
  <c r="I9" i="50"/>
  <c r="I10" i="50"/>
  <c r="I18" i="2"/>
  <c r="I19" i="2"/>
  <c r="I20" i="2"/>
  <c r="I21" i="2"/>
  <c r="I22" i="2"/>
  <c r="I23" i="2"/>
  <c r="I18" i="41"/>
  <c r="I19" i="41"/>
  <c r="I20" i="41"/>
  <c r="I21" i="41"/>
  <c r="I22" i="41"/>
  <c r="I23" i="41"/>
  <c r="I18" i="42"/>
  <c r="I19" i="42"/>
  <c r="I20" i="42"/>
  <c r="I21" i="42"/>
  <c r="I22" i="42"/>
  <c r="I23" i="42"/>
  <c r="I18" i="43"/>
  <c r="I19" i="43"/>
  <c r="I20" i="43"/>
  <c r="I21" i="43"/>
  <c r="I22" i="43"/>
  <c r="I23" i="43"/>
  <c r="I18" i="44"/>
  <c r="I19" i="44"/>
  <c r="I20" i="44"/>
  <c r="I21" i="44"/>
  <c r="I22" i="44"/>
  <c r="I23" i="44"/>
  <c r="I18" i="52"/>
  <c r="I19" i="52"/>
  <c r="I20" i="52"/>
  <c r="I21" i="52"/>
  <c r="I22" i="52"/>
  <c r="I23" i="52"/>
  <c r="I18" i="53"/>
  <c r="I19" i="53"/>
  <c r="I20" i="53"/>
  <c r="I21" i="53"/>
  <c r="I22" i="53"/>
  <c r="I23" i="53"/>
  <c r="I18" i="45"/>
  <c r="I19" i="45"/>
  <c r="I20" i="45"/>
  <c r="I21" i="45"/>
  <c r="I22" i="45"/>
  <c r="I23" i="45"/>
  <c r="I18" i="46"/>
  <c r="I19" i="46"/>
  <c r="I20" i="46"/>
  <c r="I21" i="46"/>
  <c r="I22" i="46"/>
  <c r="I23" i="46"/>
  <c r="I18" i="47"/>
  <c r="I19" i="47"/>
  <c r="I20" i="47"/>
  <c r="I21" i="47"/>
  <c r="I22" i="47"/>
  <c r="I23" i="47"/>
  <c r="I18" i="48"/>
  <c r="I19" i="48"/>
  <c r="I20" i="48"/>
  <c r="I21" i="48"/>
  <c r="I22" i="48"/>
  <c r="I23" i="48"/>
  <c r="I18" i="49"/>
  <c r="I19" i="49"/>
  <c r="I20" i="49"/>
  <c r="I21" i="49"/>
  <c r="I22" i="49"/>
  <c r="I23" i="49"/>
  <c r="I18" i="54"/>
  <c r="I19" i="54"/>
  <c r="I20" i="54"/>
  <c r="I21" i="54"/>
  <c r="I22" i="54"/>
  <c r="I23" i="54"/>
  <c r="I18" i="50"/>
  <c r="I19" i="50"/>
  <c r="I20" i="50"/>
  <c r="I21" i="50"/>
  <c r="I22" i="50"/>
  <c r="I23" i="50"/>
  <c r="J7" i="2"/>
  <c r="J8" i="2"/>
  <c r="J9" i="2"/>
  <c r="J10" i="2"/>
  <c r="J18" i="2"/>
  <c r="J19" i="2"/>
  <c r="J20" i="2"/>
  <c r="J21" i="2"/>
  <c r="J22" i="2"/>
  <c r="J23" i="2"/>
  <c r="J7" i="41"/>
  <c r="J8" i="41"/>
  <c r="J9" i="41"/>
  <c r="J10" i="41"/>
  <c r="J18" i="41"/>
  <c r="J19" i="41"/>
  <c r="J20" i="41"/>
  <c r="J21" i="41"/>
  <c r="J22" i="41"/>
  <c r="J23" i="41"/>
  <c r="J8" i="42"/>
  <c r="J9" i="42"/>
  <c r="J10" i="42"/>
  <c r="J18" i="42"/>
  <c r="J19" i="42"/>
  <c r="J20" i="42"/>
  <c r="J21" i="42"/>
  <c r="J22" i="42"/>
  <c r="J23" i="42"/>
  <c r="J7" i="43"/>
  <c r="J8" i="43"/>
  <c r="J9" i="43"/>
  <c r="J10" i="43"/>
  <c r="J18" i="43"/>
  <c r="J19" i="43"/>
  <c r="J20" i="43"/>
  <c r="J21" i="43"/>
  <c r="J22" i="43"/>
  <c r="J23" i="43"/>
  <c r="J8" i="44"/>
  <c r="J9" i="44"/>
  <c r="J10" i="44"/>
  <c r="J18" i="44"/>
  <c r="J19" i="44"/>
  <c r="J20" i="44"/>
  <c r="J21" i="44"/>
  <c r="J22" i="44"/>
  <c r="J23" i="44"/>
  <c r="J7" i="52"/>
  <c r="J8" i="52"/>
  <c r="J9" i="52"/>
  <c r="J10" i="52"/>
  <c r="J18" i="52"/>
  <c r="J19" i="52"/>
  <c r="J20" i="52"/>
  <c r="J21" i="52"/>
  <c r="J22" i="52"/>
  <c r="J23" i="52"/>
  <c r="J7" i="53"/>
  <c r="J8" i="53"/>
  <c r="J9" i="53"/>
  <c r="J10" i="53"/>
  <c r="J18" i="53"/>
  <c r="J19" i="53"/>
  <c r="J20" i="53"/>
  <c r="J21" i="53"/>
  <c r="J22" i="53"/>
  <c r="J23" i="53"/>
  <c r="J8" i="45"/>
  <c r="J9" i="45"/>
  <c r="J10" i="45"/>
  <c r="J18" i="45"/>
  <c r="J19" i="45"/>
  <c r="J20" i="45"/>
  <c r="J21" i="45"/>
  <c r="J22" i="45"/>
  <c r="J23" i="45"/>
  <c r="J7" i="46"/>
  <c r="J8" i="46"/>
  <c r="J9" i="46"/>
  <c r="J10" i="46"/>
  <c r="J18" i="46"/>
  <c r="J19" i="46"/>
  <c r="J20" i="46"/>
  <c r="J21" i="46"/>
  <c r="J22" i="46"/>
  <c r="J23" i="46"/>
  <c r="J7" i="47"/>
  <c r="J8" i="47"/>
  <c r="J9" i="47"/>
  <c r="J10" i="47"/>
  <c r="J18" i="47"/>
  <c r="J19" i="47"/>
  <c r="J20" i="47"/>
  <c r="J21" i="47"/>
  <c r="J22" i="47"/>
  <c r="J23" i="47"/>
  <c r="J7" i="48"/>
  <c r="J8" i="48"/>
  <c r="J9" i="48"/>
  <c r="J10" i="48"/>
  <c r="J18" i="48"/>
  <c r="J19" i="48"/>
  <c r="J20" i="48"/>
  <c r="J21" i="48"/>
  <c r="J22" i="48"/>
  <c r="J23" i="48"/>
  <c r="J7" i="49"/>
  <c r="J8" i="49"/>
  <c r="J9" i="49"/>
  <c r="J10" i="49"/>
  <c r="J18" i="49"/>
  <c r="J19" i="49"/>
  <c r="J20" i="49"/>
  <c r="J21" i="49"/>
  <c r="J22" i="49"/>
  <c r="J23" i="49"/>
  <c r="J7" i="54"/>
  <c r="J8" i="54"/>
  <c r="J9" i="54"/>
  <c r="J10" i="54"/>
  <c r="J18" i="54"/>
  <c r="J19" i="54"/>
  <c r="J20" i="54"/>
  <c r="J21" i="54"/>
  <c r="J22" i="54"/>
  <c r="J23" i="54"/>
  <c r="J7" i="50"/>
  <c r="J8" i="50"/>
  <c r="J9" i="50"/>
  <c r="J10" i="50"/>
  <c r="J18" i="50"/>
  <c r="J19" i="50"/>
  <c r="J20" i="50"/>
  <c r="J21" i="50"/>
  <c r="J22" i="50"/>
  <c r="J23" i="50"/>
  <c r="K7" i="2"/>
  <c r="K8" i="2"/>
  <c r="K9" i="2"/>
  <c r="K10" i="2"/>
  <c r="K18" i="2"/>
  <c r="K19" i="2"/>
  <c r="K20" i="2"/>
  <c r="K21" i="2"/>
  <c r="K22" i="2"/>
  <c r="K23" i="2"/>
  <c r="K7" i="41"/>
  <c r="K8" i="41"/>
  <c r="K9" i="41"/>
  <c r="K10" i="41"/>
  <c r="K18" i="41"/>
  <c r="K19" i="41"/>
  <c r="K20" i="41"/>
  <c r="K21" i="41"/>
  <c r="K22" i="41"/>
  <c r="K23" i="41"/>
  <c r="K8" i="42"/>
  <c r="K9" i="42"/>
  <c r="K10" i="42"/>
  <c r="K18" i="42"/>
  <c r="K19" i="42"/>
  <c r="K20" i="42"/>
  <c r="K21" i="42"/>
  <c r="K22" i="42"/>
  <c r="K23" i="42"/>
  <c r="K7" i="43"/>
  <c r="K8" i="43"/>
  <c r="K9" i="43"/>
  <c r="K10" i="43"/>
  <c r="K18" i="43"/>
  <c r="K19" i="43"/>
  <c r="K20" i="43"/>
  <c r="K21" i="43"/>
  <c r="K22" i="43"/>
  <c r="K23" i="43"/>
  <c r="K8" i="44"/>
  <c r="K9" i="44"/>
  <c r="K10" i="44"/>
  <c r="K18" i="44"/>
  <c r="K19" i="44"/>
  <c r="K20" i="44"/>
  <c r="K21" i="44"/>
  <c r="K22" i="44"/>
  <c r="K23" i="44"/>
  <c r="K7" i="52"/>
  <c r="K8" i="52"/>
  <c r="K9" i="52"/>
  <c r="K10" i="52"/>
  <c r="K18" i="52"/>
  <c r="K19" i="52"/>
  <c r="K20" i="52"/>
  <c r="K21" i="52"/>
  <c r="K22" i="52"/>
  <c r="K23" i="52"/>
  <c r="K7" i="53"/>
  <c r="K8" i="53"/>
  <c r="K9" i="53"/>
  <c r="K10" i="53"/>
  <c r="K18" i="53"/>
  <c r="K19" i="53"/>
  <c r="K20" i="53"/>
  <c r="K21" i="53"/>
  <c r="K22" i="53"/>
  <c r="K23" i="53"/>
  <c r="K6" i="45"/>
  <c r="K8" i="45"/>
  <c r="K9" i="45"/>
  <c r="K10" i="45"/>
  <c r="K18" i="45"/>
  <c r="K19" i="45"/>
  <c r="K20" i="45"/>
  <c r="K21" i="45"/>
  <c r="K22" i="45"/>
  <c r="K23" i="45"/>
  <c r="K7" i="46"/>
  <c r="K8" i="46"/>
  <c r="K9" i="46"/>
  <c r="K10" i="46"/>
  <c r="K18" i="46"/>
  <c r="K19" i="46"/>
  <c r="K20" i="46"/>
  <c r="K21" i="46"/>
  <c r="K22" i="46"/>
  <c r="K23" i="46"/>
  <c r="K7" i="47"/>
  <c r="K8" i="47"/>
  <c r="K9" i="47"/>
  <c r="K10" i="47"/>
  <c r="K18" i="47"/>
  <c r="K19" i="47"/>
  <c r="K20" i="47"/>
  <c r="K21" i="47"/>
  <c r="K22" i="47"/>
  <c r="K23" i="47"/>
  <c r="K7" i="48"/>
  <c r="K8" i="48"/>
  <c r="K9" i="48"/>
  <c r="K10" i="48"/>
  <c r="K18" i="48"/>
  <c r="K19" i="48"/>
  <c r="K20" i="48"/>
  <c r="K21" i="48"/>
  <c r="K22" i="48"/>
  <c r="K23" i="48"/>
  <c r="K7" i="49"/>
  <c r="K8" i="49"/>
  <c r="K9" i="49"/>
  <c r="K10" i="49"/>
  <c r="K18" i="49"/>
  <c r="K19" i="49"/>
  <c r="K20" i="49"/>
  <c r="K21" i="49"/>
  <c r="K22" i="49"/>
  <c r="K23" i="49"/>
  <c r="K7" i="54"/>
  <c r="K8" i="54"/>
  <c r="K9" i="54"/>
  <c r="K10" i="54"/>
  <c r="K18" i="54"/>
  <c r="K19" i="54"/>
  <c r="K20" i="54"/>
  <c r="K21" i="54"/>
  <c r="K22" i="54"/>
  <c r="K23" i="54"/>
  <c r="K7" i="50"/>
  <c r="K8" i="50"/>
  <c r="K9" i="50"/>
  <c r="K10" i="50"/>
  <c r="K18" i="50"/>
  <c r="K19" i="50"/>
  <c r="K20" i="50"/>
  <c r="K21" i="50"/>
  <c r="K22" i="50"/>
  <c r="K23" i="50"/>
  <c r="L7" i="2"/>
  <c r="L8" i="2"/>
  <c r="L9" i="2"/>
  <c r="L10" i="2"/>
  <c r="L18" i="2"/>
  <c r="L19" i="2"/>
  <c r="L20" i="2"/>
  <c r="L21" i="2"/>
  <c r="L22" i="2"/>
  <c r="L23" i="2"/>
  <c r="L7" i="41"/>
  <c r="L8" i="41"/>
  <c r="L9" i="41"/>
  <c r="L10" i="41"/>
  <c r="L18" i="41"/>
  <c r="L19" i="41"/>
  <c r="L20" i="41"/>
  <c r="L21" i="41"/>
  <c r="L22" i="41"/>
  <c r="L23" i="41"/>
  <c r="L8" i="42"/>
  <c r="L9" i="42"/>
  <c r="L10" i="42"/>
  <c r="L18" i="42"/>
  <c r="L19" i="42"/>
  <c r="L20" i="42"/>
  <c r="L21" i="42"/>
  <c r="L22" i="42"/>
  <c r="L23" i="42"/>
  <c r="L7" i="43"/>
  <c r="L8" i="43"/>
  <c r="L9" i="43"/>
  <c r="L10" i="43"/>
  <c r="L18" i="43"/>
  <c r="L19" i="43"/>
  <c r="L20" i="43"/>
  <c r="L21" i="43"/>
  <c r="L22" i="43"/>
  <c r="L23" i="43"/>
  <c r="L8" i="44"/>
  <c r="L9" i="44"/>
  <c r="L10" i="44"/>
  <c r="L18" i="44"/>
  <c r="L19" i="44"/>
  <c r="L20" i="44"/>
  <c r="L21" i="44"/>
  <c r="L22" i="44"/>
  <c r="L23" i="44"/>
  <c r="L7" i="52"/>
  <c r="L8" i="52"/>
  <c r="L9" i="52"/>
  <c r="L10" i="52"/>
  <c r="L18" i="52"/>
  <c r="L20" i="52"/>
  <c r="L21" i="52"/>
  <c r="L22" i="52"/>
  <c r="L23" i="52"/>
  <c r="L7" i="53"/>
  <c r="L8" i="53"/>
  <c r="L9" i="53"/>
  <c r="L10" i="53"/>
  <c r="L18" i="53"/>
  <c r="L20" i="53"/>
  <c r="L21" i="53"/>
  <c r="L22" i="53"/>
  <c r="L23" i="53"/>
  <c r="L6" i="45"/>
  <c r="L8" i="45"/>
  <c r="L9" i="45"/>
  <c r="L10" i="45"/>
  <c r="L18" i="45"/>
  <c r="L19" i="45"/>
  <c r="L20" i="45"/>
  <c r="L21" i="45"/>
  <c r="L22" i="45"/>
  <c r="L23" i="45"/>
  <c r="L7" i="46"/>
  <c r="L8" i="46"/>
  <c r="L9" i="46"/>
  <c r="L10" i="46"/>
  <c r="L18" i="46"/>
  <c r="L19" i="46"/>
  <c r="L20" i="46"/>
  <c r="L21" i="46"/>
  <c r="L22" i="46"/>
  <c r="L23" i="46"/>
  <c r="L7" i="47"/>
  <c r="L8" i="47"/>
  <c r="L9" i="47"/>
  <c r="L10" i="47"/>
  <c r="L18" i="47"/>
  <c r="L19" i="47"/>
  <c r="L20" i="47"/>
  <c r="L21" i="47"/>
  <c r="L22" i="47"/>
  <c r="L23" i="47"/>
  <c r="L7" i="48"/>
  <c r="L8" i="48"/>
  <c r="L9" i="48"/>
  <c r="L10" i="48"/>
  <c r="L18" i="48"/>
  <c r="L19" i="48"/>
  <c r="L20" i="48"/>
  <c r="L21" i="48"/>
  <c r="L22" i="48"/>
  <c r="L23" i="48"/>
  <c r="L7" i="49"/>
  <c r="L8" i="49"/>
  <c r="L9" i="49"/>
  <c r="L10" i="49"/>
  <c r="L18" i="49"/>
  <c r="L19" i="49"/>
  <c r="L20" i="49"/>
  <c r="L21" i="49"/>
  <c r="L22" i="49"/>
  <c r="L23" i="49"/>
  <c r="L7" i="54"/>
  <c r="L8" i="54"/>
  <c r="L9" i="54"/>
  <c r="L10" i="54"/>
  <c r="L18" i="54"/>
  <c r="L19" i="54"/>
  <c r="L20" i="54"/>
  <c r="L21" i="54"/>
  <c r="L22" i="54"/>
  <c r="L23" i="54"/>
  <c r="L7" i="50"/>
  <c r="L8" i="50"/>
  <c r="L9" i="50"/>
  <c r="L10" i="50"/>
  <c r="L18" i="50"/>
  <c r="L19" i="50"/>
  <c r="L20" i="50"/>
  <c r="L21" i="50"/>
  <c r="L22" i="50"/>
  <c r="L23" i="50"/>
  <c r="N11" i="44"/>
  <c r="N24" i="44"/>
  <c r="N11" i="2"/>
  <c r="N24" i="2"/>
  <c r="N11" i="41"/>
  <c r="N24" i="41"/>
  <c r="N11" i="42"/>
  <c r="N24" i="42"/>
  <c r="N11" i="43"/>
  <c r="N24" i="43"/>
  <c r="N11" i="52"/>
  <c r="N24" i="52"/>
  <c r="N11" i="53"/>
  <c r="N24" i="53"/>
  <c r="N11" i="45"/>
  <c r="N24" i="45"/>
  <c r="N11" i="46"/>
  <c r="N24" i="46"/>
  <c r="N11" i="47"/>
  <c r="N24" i="47"/>
  <c r="N11" i="48"/>
  <c r="N24" i="48"/>
  <c r="N11" i="49"/>
  <c r="N24" i="49"/>
  <c r="N11" i="54"/>
  <c r="N24" i="54"/>
  <c r="N11" i="50"/>
  <c r="N24" i="50"/>
  <c r="O11" i="45"/>
  <c r="O24" i="45"/>
  <c r="O11" i="2"/>
  <c r="O24" i="2"/>
  <c r="O11" i="41"/>
  <c r="O24" i="41"/>
  <c r="O11" i="42"/>
  <c r="O24" i="42"/>
  <c r="O11" i="43"/>
  <c r="O24" i="43"/>
  <c r="O11" i="44"/>
  <c r="O24" i="44"/>
  <c r="O11" i="52"/>
  <c r="O24" i="52"/>
  <c r="O11" i="53"/>
  <c r="O24" i="53"/>
  <c r="O11" i="46"/>
  <c r="O24" i="46"/>
  <c r="O11" i="47"/>
  <c r="O24" i="47"/>
  <c r="O11" i="48"/>
  <c r="O24" i="48"/>
  <c r="O11" i="49"/>
  <c r="O24" i="49"/>
  <c r="O11" i="54"/>
  <c r="O24" i="54"/>
  <c r="O11" i="50"/>
  <c r="O24" i="50"/>
  <c r="C5" i="46"/>
  <c r="B18" i="50"/>
  <c r="B19" i="50"/>
  <c r="B20" i="50"/>
  <c r="B21" i="50"/>
  <c r="B22" i="50"/>
  <c r="B23" i="50"/>
  <c r="M11" i="50"/>
  <c r="M24" i="50"/>
  <c r="B18" i="54"/>
  <c r="B19" i="54"/>
  <c r="B20" i="54"/>
  <c r="B21" i="54"/>
  <c r="B22" i="54"/>
  <c r="M11" i="54"/>
  <c r="M24" i="54"/>
  <c r="B18" i="49"/>
  <c r="B19" i="49"/>
  <c r="B20" i="49"/>
  <c r="B21" i="49"/>
  <c r="B22" i="49"/>
  <c r="B23" i="49"/>
  <c r="M11" i="49"/>
  <c r="M24" i="49"/>
  <c r="B18" i="48"/>
  <c r="B19" i="48"/>
  <c r="B20" i="48"/>
  <c r="B21" i="48"/>
  <c r="B22" i="48"/>
  <c r="M11" i="48"/>
  <c r="M24" i="48"/>
  <c r="B18" i="47"/>
  <c r="B19" i="47"/>
  <c r="B20" i="47"/>
  <c r="B21" i="47"/>
  <c r="B22" i="47"/>
  <c r="B23" i="47"/>
  <c r="M11" i="47"/>
  <c r="M24" i="47"/>
  <c r="B18" i="46"/>
  <c r="B19" i="46"/>
  <c r="B20" i="46"/>
  <c r="B21" i="46"/>
  <c r="B22" i="46"/>
  <c r="M11" i="46"/>
  <c r="M24" i="46"/>
  <c r="B18" i="45"/>
  <c r="B19" i="45"/>
  <c r="B20" i="45"/>
  <c r="B21" i="45"/>
  <c r="B22" i="45"/>
  <c r="M11" i="45"/>
  <c r="M24" i="45"/>
  <c r="B18" i="53"/>
  <c r="B19" i="53"/>
  <c r="B20" i="53"/>
  <c r="B21" i="53"/>
  <c r="B22" i="53"/>
  <c r="B23" i="53"/>
  <c r="M11" i="53"/>
  <c r="M24" i="53"/>
  <c r="M11" i="52"/>
  <c r="M24" i="52"/>
  <c r="B18" i="44"/>
  <c r="B19" i="44"/>
  <c r="B20" i="44"/>
  <c r="B21" i="44"/>
  <c r="B22" i="44"/>
  <c r="B23" i="44"/>
  <c r="M11" i="44"/>
  <c r="M24" i="44"/>
  <c r="B18" i="43"/>
  <c r="B19" i="43"/>
  <c r="B20" i="43"/>
  <c r="B21" i="43"/>
  <c r="B22" i="43"/>
  <c r="M11" i="43"/>
  <c r="M24" i="43"/>
  <c r="B18" i="42"/>
  <c r="B19" i="42"/>
  <c r="B20" i="42"/>
  <c r="B21" i="42"/>
  <c r="B22" i="42"/>
  <c r="B23" i="42"/>
  <c r="M11" i="42"/>
  <c r="M24" i="42"/>
  <c r="B18" i="41"/>
  <c r="B19" i="41"/>
  <c r="B20" i="41"/>
  <c r="B21" i="41"/>
  <c r="B22" i="41"/>
  <c r="B23" i="41"/>
  <c r="M11" i="41"/>
  <c r="M24" i="41"/>
  <c r="B19" i="2"/>
  <c r="B18" i="51"/>
  <c r="B20" i="51"/>
  <c r="B21" i="51"/>
  <c r="B22" i="51"/>
  <c r="C8" i="3"/>
  <c r="C10" i="3"/>
  <c r="B18" i="2"/>
  <c r="B20" i="2"/>
  <c r="B21" i="2"/>
  <c r="B22" i="2"/>
  <c r="P5" i="50"/>
  <c r="P5" i="54"/>
  <c r="P5" i="49"/>
  <c r="P5" i="48"/>
  <c r="P5" i="47"/>
  <c r="P5" i="46"/>
  <c r="P5" i="45"/>
  <c r="P5" i="53"/>
  <c r="P5" i="52"/>
  <c r="P5" i="44"/>
  <c r="P5" i="43"/>
  <c r="P5" i="42"/>
  <c r="P5" i="41"/>
  <c r="P5" i="51"/>
  <c r="P5" i="3"/>
  <c r="P5" i="2"/>
  <c r="C8" i="50"/>
  <c r="C10" i="54"/>
  <c r="C9" i="54"/>
  <c r="C8" i="54"/>
  <c r="C8" i="49"/>
  <c r="C8" i="48"/>
  <c r="C10" i="47"/>
  <c r="C9" i="47"/>
  <c r="C8" i="47"/>
  <c r="C10" i="46"/>
  <c r="C9" i="46"/>
  <c r="C8" i="46"/>
  <c r="C10" i="45"/>
  <c r="C8" i="45"/>
  <c r="C10" i="53"/>
  <c r="C9" i="53"/>
  <c r="C8" i="53"/>
  <c r="C10" i="52"/>
  <c r="C8" i="52"/>
  <c r="C9" i="44"/>
  <c r="C8" i="44"/>
  <c r="C10" i="43"/>
  <c r="C8" i="43"/>
  <c r="C10" i="42"/>
  <c r="C8" i="42"/>
  <c r="C10" i="41"/>
  <c r="C9" i="41"/>
  <c r="C8" i="41"/>
  <c r="C10" i="51"/>
  <c r="C8" i="51"/>
  <c r="C10" i="2"/>
  <c r="C5" i="2"/>
  <c r="C8" i="2"/>
  <c r="C5" i="50"/>
  <c r="C5" i="54"/>
  <c r="C5" i="49"/>
  <c r="C5" i="48"/>
  <c r="C5" i="47"/>
  <c r="C5" i="45"/>
  <c r="C5" i="53"/>
  <c r="C5" i="52"/>
  <c r="C5" i="44"/>
  <c r="C5" i="43"/>
  <c r="C5" i="42"/>
  <c r="C5" i="41"/>
  <c r="C5" i="51"/>
  <c r="O42" i="50"/>
  <c r="N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54"/>
  <c r="N42" i="54"/>
  <c r="M42" i="54"/>
  <c r="J42" i="54"/>
  <c r="R37" i="54"/>
  <c r="R36" i="54"/>
  <c r="R35" i="54"/>
  <c r="R34" i="54"/>
  <c r="R33" i="54"/>
  <c r="R32" i="54"/>
  <c r="R31" i="54"/>
  <c r="R30" i="54"/>
  <c r="R29" i="54"/>
  <c r="A29" i="54"/>
  <c r="R28" i="54"/>
  <c r="R27" i="54"/>
  <c r="R26" i="54"/>
  <c r="R25" i="54"/>
  <c r="A15" i="54"/>
  <c r="O42" i="49"/>
  <c r="N42" i="49"/>
  <c r="M42" i="49"/>
  <c r="J42" i="49"/>
  <c r="R37" i="49"/>
  <c r="R36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J42" i="48"/>
  <c r="R37" i="48"/>
  <c r="R36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J42" i="47"/>
  <c r="R37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N42" i="46"/>
  <c r="M42" i="46"/>
  <c r="J42" i="46"/>
  <c r="R37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N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3"/>
  <c r="N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O39" i="37"/>
  <c r="O42" i="37" s="1"/>
  <c r="O38" i="37"/>
  <c r="O37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M39" i="37"/>
  <c r="M42" i="37"/>
  <c r="J39" i="37"/>
  <c r="J42" i="37" s="1"/>
  <c r="J32" i="37"/>
  <c r="M32" i="37"/>
  <c r="N32" i="37"/>
  <c r="O32" i="37"/>
  <c r="C19" i="37"/>
  <c r="M19" i="37"/>
  <c r="N19" i="37"/>
  <c r="O19" i="37"/>
  <c r="C20" i="37"/>
  <c r="M20" i="37"/>
  <c r="N20" i="37"/>
  <c r="O20" i="37"/>
  <c r="C21" i="37"/>
  <c r="M21" i="37"/>
  <c r="N21" i="37"/>
  <c r="O21" i="37"/>
  <c r="C22" i="37"/>
  <c r="M22" i="37"/>
  <c r="N22" i="37"/>
  <c r="O22" i="37"/>
  <c r="C23" i="37"/>
  <c r="M23" i="37"/>
  <c r="N23" i="37"/>
  <c r="O23" i="37"/>
  <c r="C18" i="37"/>
  <c r="M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A29" i="37"/>
  <c r="A15" i="37"/>
  <c r="P5" i="37"/>
  <c r="G40" i="49" l="1"/>
  <c r="N43" i="50"/>
  <c r="S36" i="50" s="1"/>
  <c r="I35" i="37"/>
  <c r="F35" i="37"/>
  <c r="O43" i="41"/>
  <c r="S37" i="41" s="1"/>
  <c r="M43" i="43"/>
  <c r="S35" i="43" s="1"/>
  <c r="N43" i="48"/>
  <c r="S36" i="48" s="1"/>
  <c r="O43" i="52"/>
  <c r="S37" i="52" s="1"/>
  <c r="N43" i="51"/>
  <c r="S36" i="51" s="1"/>
  <c r="O43" i="50"/>
  <c r="S37" i="50" s="1"/>
  <c r="E6" i="37"/>
  <c r="G42" i="44"/>
  <c r="H42" i="52"/>
  <c r="H42" i="41"/>
  <c r="H42" i="45"/>
  <c r="B42" i="42"/>
  <c r="E42" i="51"/>
  <c r="H42" i="49"/>
  <c r="G42" i="43"/>
  <c r="E42" i="50"/>
  <c r="I42" i="51"/>
  <c r="F42" i="44"/>
  <c r="G42" i="3"/>
  <c r="C42" i="48"/>
  <c r="E42" i="47"/>
  <c r="G42" i="46"/>
  <c r="C42" i="41"/>
  <c r="F42" i="46"/>
  <c r="I42" i="42"/>
  <c r="L42" i="48"/>
  <c r="D42" i="47"/>
  <c r="I42" i="45"/>
  <c r="B42" i="48"/>
  <c r="D42" i="42"/>
  <c r="M43" i="49"/>
  <c r="S35" i="49" s="1"/>
  <c r="M43" i="54"/>
  <c r="S35" i="54" s="1"/>
  <c r="F42" i="43"/>
  <c r="L42" i="41"/>
  <c r="O43" i="54"/>
  <c r="S37" i="54" s="1"/>
  <c r="N43" i="45"/>
  <c r="S36" i="45" s="1"/>
  <c r="N43" i="42"/>
  <c r="S36" i="42" s="1"/>
  <c r="O43" i="47"/>
  <c r="S37" i="47" s="1"/>
  <c r="I42" i="49"/>
  <c r="E42" i="44"/>
  <c r="S35" i="3"/>
  <c r="M33" i="37"/>
  <c r="G42" i="49"/>
  <c r="C42" i="47"/>
  <c r="E42" i="43"/>
  <c r="K42" i="41"/>
  <c r="O43" i="3"/>
  <c r="S37" i="3" s="1"/>
  <c r="O43" i="2"/>
  <c r="S37" i="2" s="1"/>
  <c r="B25" i="3"/>
  <c r="H42" i="54"/>
  <c r="H42" i="46"/>
  <c r="N43" i="53"/>
  <c r="S36" i="53" s="1"/>
  <c r="N43" i="41"/>
  <c r="S36" i="41" s="1"/>
  <c r="M43" i="45"/>
  <c r="S35" i="45" s="1"/>
  <c r="O43" i="44"/>
  <c r="S37" i="44" s="1"/>
  <c r="N43" i="46"/>
  <c r="S36" i="46" s="1"/>
  <c r="N43" i="2"/>
  <c r="S36" i="2" s="1"/>
  <c r="M43" i="51"/>
  <c r="S35" i="51" s="1"/>
  <c r="O43" i="49"/>
  <c r="S37" i="49" s="1"/>
  <c r="G11" i="42"/>
  <c r="I42" i="46"/>
  <c r="L42" i="45"/>
  <c r="B42" i="45"/>
  <c r="I42" i="43"/>
  <c r="D42" i="2"/>
  <c r="K42" i="3"/>
  <c r="L42" i="54"/>
  <c r="E42" i="52"/>
  <c r="D42" i="3"/>
  <c r="H42" i="42"/>
  <c r="P9" i="45"/>
  <c r="E11" i="44"/>
  <c r="P21" i="43"/>
  <c r="E42" i="42"/>
  <c r="P23" i="45"/>
  <c r="C42" i="50"/>
  <c r="D42" i="54"/>
  <c r="F42" i="49"/>
  <c r="I42" i="48"/>
  <c r="K42" i="48"/>
  <c r="E42" i="46"/>
  <c r="G42" i="45"/>
  <c r="I42" i="41"/>
  <c r="P39" i="3"/>
  <c r="F42" i="3"/>
  <c r="P22" i="3"/>
  <c r="C42" i="42"/>
  <c r="D42" i="44"/>
  <c r="B24" i="44"/>
  <c r="P21" i="48"/>
  <c r="P20" i="42"/>
  <c r="E11" i="52"/>
  <c r="E20" i="37"/>
  <c r="P23" i="49"/>
  <c r="B42" i="54"/>
  <c r="E39" i="37"/>
  <c r="G42" i="48"/>
  <c r="G42" i="47"/>
  <c r="I42" i="47"/>
  <c r="K42" i="47"/>
  <c r="K42" i="46"/>
  <c r="B42" i="46"/>
  <c r="F42" i="53"/>
  <c r="C42" i="43"/>
  <c r="G42" i="41"/>
  <c r="P34" i="51"/>
  <c r="S44" i="51" s="1"/>
  <c r="L36" i="37"/>
  <c r="I42" i="2"/>
  <c r="K42" i="2"/>
  <c r="K42" i="51"/>
  <c r="P21" i="51"/>
  <c r="P23" i="51"/>
  <c r="C42" i="51"/>
  <c r="H11" i="54"/>
  <c r="P19" i="42"/>
  <c r="K42" i="45"/>
  <c r="H42" i="44"/>
  <c r="H42" i="3"/>
  <c r="D42" i="50"/>
  <c r="I42" i="52"/>
  <c r="E42" i="2"/>
  <c r="F42" i="2"/>
  <c r="G42" i="2"/>
  <c r="P23" i="42"/>
  <c r="C11" i="54"/>
  <c r="P10" i="54"/>
  <c r="G8" i="37"/>
  <c r="F19" i="37"/>
  <c r="P10" i="49"/>
  <c r="P9" i="3"/>
  <c r="H11" i="50"/>
  <c r="J7" i="37"/>
  <c r="P9" i="47"/>
  <c r="P9" i="54"/>
  <c r="P9" i="44"/>
  <c r="H42" i="48"/>
  <c r="B32" i="37"/>
  <c r="P22" i="41"/>
  <c r="F6" i="37"/>
  <c r="H42" i="51"/>
  <c r="L11" i="41"/>
  <c r="E11" i="46"/>
  <c r="P7" i="2"/>
  <c r="L11" i="42"/>
  <c r="G11" i="53"/>
  <c r="H11" i="53"/>
  <c r="P8" i="43"/>
  <c r="P7" i="3"/>
  <c r="H9" i="37"/>
  <c r="L6" i="37"/>
  <c r="J11" i="47"/>
  <c r="I11" i="50"/>
  <c r="I11" i="52"/>
  <c r="H11" i="48"/>
  <c r="F11" i="43"/>
  <c r="F8" i="37"/>
  <c r="P10" i="51"/>
  <c r="K11" i="42"/>
  <c r="P8" i="47"/>
  <c r="P9" i="42"/>
  <c r="P8" i="54"/>
  <c r="D9" i="37"/>
  <c r="G11" i="2"/>
  <c r="F11" i="49"/>
  <c r="F10" i="37"/>
  <c r="F9" i="37"/>
  <c r="H11" i="47"/>
  <c r="P10" i="48"/>
  <c r="P10" i="44"/>
  <c r="P10" i="43"/>
  <c r="G11" i="46"/>
  <c r="E10" i="37"/>
  <c r="F11" i="3"/>
  <c r="H8" i="37"/>
  <c r="C8" i="37"/>
  <c r="P10" i="53"/>
  <c r="J11" i="43"/>
  <c r="P10" i="41"/>
  <c r="I11" i="2"/>
  <c r="F11" i="54"/>
  <c r="F11" i="48"/>
  <c r="D11" i="3"/>
  <c r="P8" i="42"/>
  <c r="H11" i="41"/>
  <c r="I11" i="48"/>
  <c r="I11" i="46"/>
  <c r="K11" i="51"/>
  <c r="L11" i="43"/>
  <c r="P10" i="47"/>
  <c r="P10" i="52"/>
  <c r="D11" i="2"/>
  <c r="C11" i="46"/>
  <c r="P9" i="46"/>
  <c r="L11" i="49"/>
  <c r="L9" i="37"/>
  <c r="K11" i="46"/>
  <c r="P9" i="52"/>
  <c r="P8" i="3"/>
  <c r="P8" i="51"/>
  <c r="P8" i="46"/>
  <c r="P7" i="52"/>
  <c r="P10" i="46"/>
  <c r="P7" i="51"/>
  <c r="P8" i="49"/>
  <c r="H11" i="49"/>
  <c r="B24" i="2"/>
  <c r="P19" i="46"/>
  <c r="E18" i="37"/>
  <c r="P20" i="50"/>
  <c r="P18" i="41"/>
  <c r="P21" i="3"/>
  <c r="P23" i="54"/>
  <c r="P20" i="48"/>
  <c r="P20" i="3"/>
  <c r="P22" i="51"/>
  <c r="P23" i="3"/>
  <c r="E24" i="48"/>
  <c r="P21" i="41"/>
  <c r="P23" i="2"/>
  <c r="J23" i="37"/>
  <c r="P22" i="45"/>
  <c r="F24" i="47"/>
  <c r="H23" i="37"/>
  <c r="P23" i="44"/>
  <c r="B24" i="43"/>
  <c r="L24" i="54"/>
  <c r="L24" i="46"/>
  <c r="P21" i="45"/>
  <c r="P18" i="45"/>
  <c r="P20" i="53"/>
  <c r="P21" i="52"/>
  <c r="G24" i="42"/>
  <c r="P20" i="41"/>
  <c r="F24" i="48"/>
  <c r="P18" i="54"/>
  <c r="P22" i="48"/>
  <c r="P22" i="53"/>
  <c r="L24" i="44"/>
  <c r="H22" i="37"/>
  <c r="K24" i="50"/>
  <c r="I22" i="37"/>
  <c r="F23" i="37"/>
  <c r="E24" i="53"/>
  <c r="E19" i="37"/>
  <c r="P21" i="53"/>
  <c r="B24" i="46"/>
  <c r="I24" i="46"/>
  <c r="J24" i="53"/>
  <c r="F24" i="51"/>
  <c r="C42" i="54"/>
  <c r="B42" i="3"/>
  <c r="G42" i="51"/>
  <c r="C42" i="44"/>
  <c r="H42" i="50"/>
  <c r="H42" i="53"/>
  <c r="H42" i="43"/>
  <c r="C42" i="52"/>
  <c r="B42" i="52"/>
  <c r="L42" i="47"/>
  <c r="B42" i="47"/>
  <c r="D42" i="46"/>
  <c r="G40" i="45"/>
  <c r="F42" i="45"/>
  <c r="E38" i="37"/>
  <c r="D42" i="52"/>
  <c r="B42" i="44"/>
  <c r="D42" i="43"/>
  <c r="G37" i="37"/>
  <c r="G42" i="42"/>
  <c r="L42" i="2"/>
  <c r="B42" i="2"/>
  <c r="E42" i="3"/>
  <c r="P38" i="3"/>
  <c r="H42" i="2"/>
  <c r="E33" i="37"/>
  <c r="D42" i="48"/>
  <c r="F42" i="48"/>
  <c r="G42" i="50"/>
  <c r="K42" i="54"/>
  <c r="L42" i="52"/>
  <c r="K42" i="52"/>
  <c r="H42" i="47"/>
  <c r="G40" i="47"/>
  <c r="G42" i="52"/>
  <c r="F42" i="42"/>
  <c r="H37" i="37"/>
  <c r="I42" i="54"/>
  <c r="P34" i="54"/>
  <c r="S44" i="54" s="1"/>
  <c r="E37" i="37"/>
  <c r="K42" i="49"/>
  <c r="E36" i="37"/>
  <c r="G36" i="37"/>
  <c r="L42" i="43"/>
  <c r="E42" i="41"/>
  <c r="F42" i="41"/>
  <c r="H40" i="41"/>
  <c r="H34" i="37"/>
  <c r="H38" i="37"/>
  <c r="F40" i="46"/>
  <c r="B40" i="46"/>
  <c r="E42" i="53"/>
  <c r="G33" i="37"/>
  <c r="I42" i="44"/>
  <c r="L35" i="37"/>
  <c r="I42" i="3"/>
  <c r="D38" i="37"/>
  <c r="P33" i="48"/>
  <c r="S46" i="48" s="1"/>
  <c r="D40" i="47"/>
  <c r="F42" i="47"/>
  <c r="E40" i="46"/>
  <c r="B36" i="37"/>
  <c r="G40" i="51"/>
  <c r="L42" i="46"/>
  <c r="C40" i="47"/>
  <c r="C46" i="47" s="1"/>
  <c r="C47" i="47" s="1"/>
  <c r="I40" i="53"/>
  <c r="C40" i="42"/>
  <c r="H40" i="54"/>
  <c r="I40" i="49"/>
  <c r="C42" i="46"/>
  <c r="F42" i="52"/>
  <c r="E40" i="42"/>
  <c r="C36" i="37"/>
  <c r="P37" i="46"/>
  <c r="F40" i="54"/>
  <c r="D34" i="37"/>
  <c r="G42" i="53"/>
  <c r="I42" i="53"/>
  <c r="C42" i="3"/>
  <c r="L42" i="51"/>
  <c r="D42" i="51"/>
  <c r="F42" i="54"/>
  <c r="G39" i="37"/>
  <c r="G42" i="54"/>
  <c r="K40" i="49"/>
  <c r="L42" i="49"/>
  <c r="P38" i="49"/>
  <c r="B42" i="49"/>
  <c r="C42" i="49"/>
  <c r="K37" i="37"/>
  <c r="K42" i="44"/>
  <c r="K42" i="43"/>
  <c r="K38" i="37"/>
  <c r="P39" i="43"/>
  <c r="C38" i="37"/>
  <c r="B38" i="37"/>
  <c r="P39" i="49"/>
  <c r="D42" i="49"/>
  <c r="K40" i="43"/>
  <c r="K32" i="37"/>
  <c r="D23" i="37"/>
  <c r="E40" i="53"/>
  <c r="E32" i="37"/>
  <c r="G40" i="52"/>
  <c r="G38" i="37"/>
  <c r="G32" i="37"/>
  <c r="B20" i="37"/>
  <c r="P22" i="46"/>
  <c r="F22" i="37"/>
  <c r="P20" i="49"/>
  <c r="D11" i="48"/>
  <c r="P7" i="48"/>
  <c r="D11" i="53"/>
  <c r="D24" i="44"/>
  <c r="P18" i="44"/>
  <c r="P21" i="42"/>
  <c r="D21" i="37"/>
  <c r="P7" i="41"/>
  <c r="D10" i="37"/>
  <c r="P10" i="2"/>
  <c r="C11" i="41"/>
  <c r="L42" i="50"/>
  <c r="B42" i="50"/>
  <c r="D36" i="37"/>
  <c r="B42" i="53"/>
  <c r="L42" i="3"/>
  <c r="L39" i="37"/>
  <c r="K33" i="37"/>
  <c r="K10" i="37"/>
  <c r="N43" i="43"/>
  <c r="S36" i="43" s="1"/>
  <c r="I39" i="37"/>
  <c r="B37" i="37"/>
  <c r="P20" i="54"/>
  <c r="D11" i="41"/>
  <c r="D8" i="37"/>
  <c r="P39" i="53"/>
  <c r="D42" i="53"/>
  <c r="H39" i="37"/>
  <c r="B42" i="43"/>
  <c r="I21" i="37"/>
  <c r="I24" i="2"/>
  <c r="G11" i="49"/>
  <c r="G11" i="45"/>
  <c r="P22" i="43"/>
  <c r="G21" i="37"/>
  <c r="P20" i="52"/>
  <c r="P9" i="43"/>
  <c r="P23" i="47"/>
  <c r="K42" i="53"/>
  <c r="L42" i="53"/>
  <c r="L32" i="37"/>
  <c r="L40" i="2"/>
  <c r="D32" i="37"/>
  <c r="B34" i="37"/>
  <c r="K19" i="37"/>
  <c r="P9" i="51"/>
  <c r="I9" i="37"/>
  <c r="N43" i="49"/>
  <c r="S36" i="49" s="1"/>
  <c r="M43" i="41"/>
  <c r="S35" i="41" s="1"/>
  <c r="E40" i="44"/>
  <c r="I24" i="49"/>
  <c r="G24" i="46"/>
  <c r="P20" i="44"/>
  <c r="G20" i="37"/>
  <c r="P20" i="2"/>
  <c r="P18" i="50"/>
  <c r="P22" i="49"/>
  <c r="P7" i="49"/>
  <c r="P21" i="46"/>
  <c r="P8" i="45"/>
  <c r="P22" i="44"/>
  <c r="P23" i="43"/>
  <c r="E8" i="37"/>
  <c r="P22" i="47"/>
  <c r="K40" i="53"/>
  <c r="K36" i="37"/>
  <c r="F40" i="2"/>
  <c r="E34" i="37"/>
  <c r="B40" i="2"/>
  <c r="B33" i="37"/>
  <c r="D20" i="37"/>
  <c r="C7" i="37"/>
  <c r="K11" i="43"/>
  <c r="J24" i="2"/>
  <c r="J19" i="37"/>
  <c r="P9" i="48"/>
  <c r="P20" i="46"/>
  <c r="D11" i="50"/>
  <c r="D24" i="45"/>
  <c r="E40" i="54"/>
  <c r="D40" i="53"/>
  <c r="K24" i="51"/>
  <c r="B24" i="49"/>
  <c r="F11" i="2"/>
  <c r="P10" i="42"/>
  <c r="B40" i="54"/>
  <c r="C40" i="46"/>
  <c r="C46" i="46" s="1"/>
  <c r="P32" i="46"/>
  <c r="S45" i="46" s="1"/>
  <c r="K34" i="37"/>
  <c r="I40" i="2"/>
  <c r="I32" i="37"/>
  <c r="P23" i="46"/>
  <c r="P10" i="3"/>
  <c r="M43" i="42"/>
  <c r="S35" i="42" s="1"/>
  <c r="O43" i="48"/>
  <c r="S37" i="48" s="1"/>
  <c r="O43" i="42"/>
  <c r="S37" i="42" s="1"/>
  <c r="K11" i="45"/>
  <c r="J24" i="46"/>
  <c r="G24" i="49"/>
  <c r="F11" i="44"/>
  <c r="F11" i="42"/>
  <c r="F7" i="37"/>
  <c r="E11" i="48"/>
  <c r="E24" i="2"/>
  <c r="I42" i="50"/>
  <c r="F40" i="45"/>
  <c r="D42" i="45"/>
  <c r="L40" i="53"/>
  <c r="P34" i="42"/>
  <c r="S44" i="42" s="1"/>
  <c r="L42" i="42"/>
  <c r="E40" i="41"/>
  <c r="P38" i="41"/>
  <c r="J9" i="37"/>
  <c r="D24" i="3"/>
  <c r="L38" i="37"/>
  <c r="L11" i="51"/>
  <c r="D22" i="37"/>
  <c r="D11" i="51"/>
  <c r="D7" i="37"/>
  <c r="C34" i="37"/>
  <c r="D24" i="48"/>
  <c r="I34" i="37"/>
  <c r="P37" i="54"/>
  <c r="L40" i="44"/>
  <c r="E40" i="2"/>
  <c r="H11" i="2"/>
  <c r="H7" i="37"/>
  <c r="O43" i="53"/>
  <c r="S37" i="53" s="1"/>
  <c r="D11" i="47"/>
  <c r="P35" i="46"/>
  <c r="S47" i="46" s="1"/>
  <c r="P38" i="45"/>
  <c r="P36" i="53"/>
  <c r="S43" i="53" s="1"/>
  <c r="D35" i="37"/>
  <c r="P32" i="3"/>
  <c r="S45" i="3" s="1"/>
  <c r="K40" i="51"/>
  <c r="H11" i="46"/>
  <c r="C11" i="47"/>
  <c r="L24" i="41"/>
  <c r="K24" i="52"/>
  <c r="I10" i="37"/>
  <c r="I11" i="41"/>
  <c r="G11" i="54"/>
  <c r="F24" i="41"/>
  <c r="F11" i="46"/>
  <c r="E11" i="42"/>
  <c r="I40" i="50"/>
  <c r="P36" i="42"/>
  <c r="S43" i="42" s="1"/>
  <c r="K42" i="42"/>
  <c r="D42" i="41"/>
  <c r="D39" i="37"/>
  <c r="P37" i="51"/>
  <c r="B42" i="51"/>
  <c r="B39" i="37"/>
  <c r="L34" i="37"/>
  <c r="F21" i="37"/>
  <c r="C37" i="37"/>
  <c r="L37" i="37"/>
  <c r="G11" i="51"/>
  <c r="D37" i="37"/>
  <c r="C24" i="37"/>
  <c r="K11" i="44"/>
  <c r="H40" i="50"/>
  <c r="H10" i="37"/>
  <c r="H40" i="2"/>
  <c r="C42" i="53"/>
  <c r="M43" i="48"/>
  <c r="S35" i="48" s="1"/>
  <c r="D24" i="49"/>
  <c r="K42" i="50"/>
  <c r="E42" i="54"/>
  <c r="E42" i="45"/>
  <c r="P37" i="2"/>
  <c r="P18" i="51"/>
  <c r="P9" i="41"/>
  <c r="L24" i="42"/>
  <c r="I11" i="49"/>
  <c r="F24" i="53"/>
  <c r="F24" i="52"/>
  <c r="F24" i="42"/>
  <c r="P10" i="45"/>
  <c r="P7" i="43"/>
  <c r="D19" i="37"/>
  <c r="F34" i="37"/>
  <c r="E40" i="43"/>
  <c r="K40" i="41"/>
  <c r="B42" i="41"/>
  <c r="I38" i="37"/>
  <c r="J11" i="3"/>
  <c r="I11" i="3"/>
  <c r="E11" i="3"/>
  <c r="F40" i="51"/>
  <c r="F42" i="51"/>
  <c r="F11" i="51"/>
  <c r="C32" i="37"/>
  <c r="P7" i="46"/>
  <c r="P7" i="47"/>
  <c r="P8" i="2"/>
  <c r="B24" i="47"/>
  <c r="I24" i="45"/>
  <c r="I24" i="53"/>
  <c r="P20" i="43"/>
  <c r="P9" i="53"/>
  <c r="P18" i="2"/>
  <c r="P35" i="49"/>
  <c r="S47" i="49" s="1"/>
  <c r="E42" i="49"/>
  <c r="L40" i="48"/>
  <c r="E40" i="48"/>
  <c r="P37" i="48"/>
  <c r="E42" i="48"/>
  <c r="K40" i="47"/>
  <c r="P36" i="47"/>
  <c r="S43" i="47" s="1"/>
  <c r="L42" i="44"/>
  <c r="I40" i="43"/>
  <c r="D40" i="43"/>
  <c r="P39" i="51"/>
  <c r="I24" i="3"/>
  <c r="G10" i="37"/>
  <c r="H40" i="47"/>
  <c r="L11" i="53"/>
  <c r="K11" i="52"/>
  <c r="I11" i="47"/>
  <c r="I6" i="37"/>
  <c r="I11" i="43"/>
  <c r="G24" i="45"/>
  <c r="G24" i="43"/>
  <c r="F11" i="52"/>
  <c r="E11" i="50"/>
  <c r="E11" i="53"/>
  <c r="E11" i="41"/>
  <c r="D11" i="46"/>
  <c r="D11" i="52"/>
  <c r="D24" i="42"/>
  <c r="P32" i="49"/>
  <c r="S45" i="49" s="1"/>
  <c r="P39" i="47"/>
  <c r="F40" i="52"/>
  <c r="I40" i="44"/>
  <c r="F40" i="43"/>
  <c r="F40" i="42"/>
  <c r="P38" i="51"/>
  <c r="I40" i="3"/>
  <c r="F40" i="3"/>
  <c r="D40" i="51"/>
  <c r="H11" i="51"/>
  <c r="M43" i="2"/>
  <c r="S35" i="2" s="1"/>
  <c r="M43" i="53"/>
  <c r="S35" i="53" s="1"/>
  <c r="J24" i="50"/>
  <c r="J11" i="41"/>
  <c r="G11" i="47"/>
  <c r="G24" i="44"/>
  <c r="F11" i="47"/>
  <c r="F11" i="41"/>
  <c r="E11" i="54"/>
  <c r="E24" i="45"/>
  <c r="D24" i="41"/>
  <c r="L40" i="54"/>
  <c r="K40" i="48"/>
  <c r="P38" i="47"/>
  <c r="P34" i="45"/>
  <c r="S44" i="45" s="1"/>
  <c r="K40" i="44"/>
  <c r="L40" i="43"/>
  <c r="P39" i="41"/>
  <c r="J24" i="3"/>
  <c r="I11" i="51"/>
  <c r="H24" i="42"/>
  <c r="B21" i="37"/>
  <c r="B24" i="54"/>
  <c r="N43" i="54"/>
  <c r="S36" i="54" s="1"/>
  <c r="P22" i="50"/>
  <c r="L11" i="54"/>
  <c r="K24" i="45"/>
  <c r="J24" i="47"/>
  <c r="J11" i="46"/>
  <c r="J11" i="52"/>
  <c r="I11" i="42"/>
  <c r="E24" i="43"/>
  <c r="D11" i="49"/>
  <c r="D24" i="2"/>
  <c r="P37" i="47"/>
  <c r="K40" i="46"/>
  <c r="I40" i="46"/>
  <c r="K40" i="45"/>
  <c r="P33" i="53"/>
  <c r="S46" i="53" s="1"/>
  <c r="P39" i="44"/>
  <c r="L40" i="42"/>
  <c r="I40" i="41"/>
  <c r="K11" i="3"/>
  <c r="P35" i="3"/>
  <c r="S47" i="3" s="1"/>
  <c r="B24" i="3"/>
  <c r="P32" i="51"/>
  <c r="S45" i="51" s="1"/>
  <c r="H40" i="52"/>
  <c r="H11" i="3"/>
  <c r="M43" i="50"/>
  <c r="S35" i="50" s="1"/>
  <c r="L24" i="45"/>
  <c r="J11" i="44"/>
  <c r="I24" i="41"/>
  <c r="F24" i="46"/>
  <c r="E11" i="2"/>
  <c r="D11" i="43"/>
  <c r="P34" i="49"/>
  <c r="S44" i="49" s="1"/>
  <c r="L40" i="46"/>
  <c r="P33" i="46"/>
  <c r="S46" i="46" s="1"/>
  <c r="L40" i="45"/>
  <c r="L40" i="52"/>
  <c r="P37" i="52"/>
  <c r="P35" i="44"/>
  <c r="S47" i="44" s="1"/>
  <c r="P36" i="43"/>
  <c r="S43" i="43" s="1"/>
  <c r="P33" i="43"/>
  <c r="S46" i="43" s="1"/>
  <c r="P35" i="51"/>
  <c r="S47" i="51" s="1"/>
  <c r="P37" i="3"/>
  <c r="E40" i="3"/>
  <c r="L40" i="51"/>
  <c r="I36" i="37"/>
  <c r="I20" i="37"/>
  <c r="H11" i="52"/>
  <c r="H11" i="43"/>
  <c r="H21" i="37"/>
  <c r="H32" i="37"/>
  <c r="P36" i="45"/>
  <c r="H36" i="37"/>
  <c r="L33" i="37"/>
  <c r="C5" i="37"/>
  <c r="K24" i="44"/>
  <c r="K21" i="37"/>
  <c r="P21" i="44"/>
  <c r="J8" i="37"/>
  <c r="I11" i="53"/>
  <c r="P7" i="53"/>
  <c r="I7" i="37"/>
  <c r="I11" i="44"/>
  <c r="P8" i="44"/>
  <c r="I8" i="37"/>
  <c r="G9" i="37"/>
  <c r="P9" i="50"/>
  <c r="G24" i="53"/>
  <c r="P18" i="53"/>
  <c r="P21" i="2"/>
  <c r="L21" i="37"/>
  <c r="K23" i="37"/>
  <c r="P23" i="53"/>
  <c r="K11" i="53"/>
  <c r="P8" i="53"/>
  <c r="I24" i="42"/>
  <c r="I18" i="37"/>
  <c r="P18" i="42"/>
  <c r="G23" i="37"/>
  <c r="P23" i="50"/>
  <c r="G11" i="50"/>
  <c r="P8" i="50"/>
  <c r="G24" i="47"/>
  <c r="P18" i="47"/>
  <c r="P33" i="52"/>
  <c r="C40" i="52"/>
  <c r="M43" i="52"/>
  <c r="M24" i="37"/>
  <c r="L24" i="49"/>
  <c r="P21" i="49"/>
  <c r="P8" i="48"/>
  <c r="L8" i="37"/>
  <c r="P35" i="50"/>
  <c r="B35" i="37"/>
  <c r="F37" i="37"/>
  <c r="F42" i="50"/>
  <c r="P20" i="51"/>
  <c r="P22" i="42"/>
  <c r="J22" i="37"/>
  <c r="I23" i="37"/>
  <c r="P23" i="48"/>
  <c r="P20" i="45"/>
  <c r="H20" i="37"/>
  <c r="L11" i="44"/>
  <c r="L10" i="37"/>
  <c r="K11" i="54"/>
  <c r="P7" i="54"/>
  <c r="K24" i="48"/>
  <c r="P18" i="48"/>
  <c r="K18" i="37"/>
  <c r="K24" i="47"/>
  <c r="K20" i="37"/>
  <c r="P20" i="47"/>
  <c r="N42" i="37"/>
  <c r="O43" i="46"/>
  <c r="O11" i="37"/>
  <c r="N43" i="47"/>
  <c r="N11" i="37"/>
  <c r="L24" i="43"/>
  <c r="L20" i="37"/>
  <c r="I24" i="43"/>
  <c r="I19" i="37"/>
  <c r="O43" i="43"/>
  <c r="O24" i="37"/>
  <c r="N43" i="52"/>
  <c r="N24" i="37"/>
  <c r="P23" i="52"/>
  <c r="L23" i="37"/>
  <c r="L11" i="52"/>
  <c r="P8" i="52"/>
  <c r="P7" i="50"/>
  <c r="J11" i="50"/>
  <c r="J24" i="49"/>
  <c r="P18" i="49"/>
  <c r="J24" i="48"/>
  <c r="J20" i="37"/>
  <c r="P21" i="50"/>
  <c r="G40" i="50"/>
  <c r="G34" i="37"/>
  <c r="K40" i="50"/>
  <c r="K39" i="37"/>
  <c r="B22" i="37"/>
  <c r="B23" i="37"/>
  <c r="B24" i="41"/>
  <c r="M43" i="47"/>
  <c r="M11" i="37"/>
  <c r="P21" i="54"/>
  <c r="K24" i="54"/>
  <c r="J24" i="43"/>
  <c r="P18" i="43"/>
  <c r="J18" i="37"/>
  <c r="J10" i="37"/>
  <c r="F24" i="45"/>
  <c r="F18" i="37"/>
  <c r="E11" i="47"/>
  <c r="E7" i="37"/>
  <c r="E23" i="37"/>
  <c r="P23" i="41"/>
  <c r="B24" i="51"/>
  <c r="B24" i="53"/>
  <c r="B24" i="45"/>
  <c r="K8" i="37"/>
  <c r="P8" i="41"/>
  <c r="F24" i="50"/>
  <c r="F20" i="37"/>
  <c r="F24" i="54"/>
  <c r="E22" i="37"/>
  <c r="P22" i="54"/>
  <c r="P9" i="49"/>
  <c r="E9" i="37"/>
  <c r="E24" i="47"/>
  <c r="E21" i="37"/>
  <c r="P21" i="47"/>
  <c r="C11" i="53"/>
  <c r="L24" i="47"/>
  <c r="L18" i="37"/>
  <c r="L22" i="37"/>
  <c r="P22" i="2"/>
  <c r="L11" i="2"/>
  <c r="L7" i="37"/>
  <c r="K11" i="50"/>
  <c r="P10" i="50"/>
  <c r="K22" i="37"/>
  <c r="K11" i="41"/>
  <c r="K7" i="37"/>
  <c r="P9" i="2"/>
  <c r="K9" i="37"/>
  <c r="J24" i="52"/>
  <c r="J21" i="37"/>
  <c r="G22" i="37"/>
  <c r="P22" i="52"/>
  <c r="G11" i="41"/>
  <c r="G7" i="37"/>
  <c r="B24" i="42"/>
  <c r="M43" i="44"/>
  <c r="L11" i="48"/>
  <c r="K11" i="49"/>
  <c r="J11" i="54"/>
  <c r="J11" i="53"/>
  <c r="I24" i="44"/>
  <c r="E11" i="49"/>
  <c r="P35" i="41"/>
  <c r="B40" i="41"/>
  <c r="P32" i="41"/>
  <c r="K24" i="42"/>
  <c r="K11" i="2"/>
  <c r="I24" i="50"/>
  <c r="G11" i="48"/>
  <c r="G24" i="41"/>
  <c r="L24" i="50"/>
  <c r="L11" i="47"/>
  <c r="L24" i="2"/>
  <c r="K11" i="48"/>
  <c r="J11" i="49"/>
  <c r="J24" i="42"/>
  <c r="J11" i="2"/>
  <c r="I24" i="47"/>
  <c r="P32" i="45"/>
  <c r="B24" i="50"/>
  <c r="K24" i="53"/>
  <c r="K24" i="41"/>
  <c r="J24" i="45"/>
  <c r="J24" i="41"/>
  <c r="F11" i="50"/>
  <c r="D24" i="46"/>
  <c r="L24" i="48"/>
  <c r="K24" i="49"/>
  <c r="K24" i="46"/>
  <c r="J24" i="54"/>
  <c r="I24" i="48"/>
  <c r="I24" i="52"/>
  <c r="I11" i="54"/>
  <c r="G24" i="50"/>
  <c r="M43" i="46"/>
  <c r="B24" i="48"/>
  <c r="L11" i="50"/>
  <c r="L11" i="46"/>
  <c r="L11" i="45"/>
  <c r="K11" i="47"/>
  <c r="K24" i="43"/>
  <c r="K24" i="2"/>
  <c r="J11" i="48"/>
  <c r="J24" i="44"/>
  <c r="J11" i="42"/>
  <c r="I24" i="54"/>
  <c r="G24" i="54"/>
  <c r="G24" i="48"/>
  <c r="G11" i="52"/>
  <c r="D11" i="54"/>
  <c r="F11" i="53"/>
  <c r="E24" i="44"/>
  <c r="P36" i="49"/>
  <c r="P34" i="47"/>
  <c r="F24" i="43"/>
  <c r="P36" i="50"/>
  <c r="B40" i="50"/>
  <c r="P38" i="54"/>
  <c r="P35" i="47"/>
  <c r="E24" i="54"/>
  <c r="D24" i="50"/>
  <c r="H40" i="43"/>
  <c r="H35" i="37"/>
  <c r="F24" i="44"/>
  <c r="E24" i="52"/>
  <c r="E24" i="42"/>
  <c r="D24" i="53"/>
  <c r="D24" i="43"/>
  <c r="P37" i="50"/>
  <c r="P39" i="50"/>
  <c r="F40" i="48"/>
  <c r="F38" i="37"/>
  <c r="E35" i="37"/>
  <c r="D40" i="52"/>
  <c r="P32" i="52"/>
  <c r="F32" i="37"/>
  <c r="B40" i="44"/>
  <c r="P32" i="44"/>
  <c r="G11" i="43"/>
  <c r="E24" i="49"/>
  <c r="E24" i="41"/>
  <c r="D24" i="54"/>
  <c r="P37" i="45"/>
  <c r="B40" i="45"/>
  <c r="P34" i="52"/>
  <c r="P35" i="43"/>
  <c r="P32" i="2"/>
  <c r="I11" i="45"/>
  <c r="G24" i="2"/>
  <c r="F24" i="49"/>
  <c r="F24" i="2"/>
  <c r="E24" i="50"/>
  <c r="E24" i="46"/>
  <c r="E11" i="43"/>
  <c r="D24" i="47"/>
  <c r="D11" i="45"/>
  <c r="F40" i="50"/>
  <c r="D40" i="54"/>
  <c r="P32" i="54"/>
  <c r="B40" i="48"/>
  <c r="P32" i="48"/>
  <c r="C6" i="37"/>
  <c r="C40" i="44"/>
  <c r="P36" i="44"/>
  <c r="F11" i="45"/>
  <c r="E40" i="50"/>
  <c r="P34" i="50"/>
  <c r="C40" i="54"/>
  <c r="E40" i="49"/>
  <c r="B40" i="49"/>
  <c r="P36" i="48"/>
  <c r="P39" i="48"/>
  <c r="F40" i="47"/>
  <c r="G40" i="53"/>
  <c r="B40" i="43"/>
  <c r="P32" i="43"/>
  <c r="P38" i="43"/>
  <c r="G40" i="42"/>
  <c r="P36" i="51"/>
  <c r="P34" i="2"/>
  <c r="L11" i="3"/>
  <c r="E24" i="3"/>
  <c r="O43" i="51"/>
  <c r="I24" i="51"/>
  <c r="D40" i="50"/>
  <c r="D40" i="49"/>
  <c r="C40" i="48"/>
  <c r="I40" i="47"/>
  <c r="G40" i="46"/>
  <c r="D40" i="46"/>
  <c r="P38" i="46"/>
  <c r="D40" i="45"/>
  <c r="I37" i="37"/>
  <c r="I40" i="52"/>
  <c r="P36" i="2"/>
  <c r="D40" i="2"/>
  <c r="P38" i="2"/>
  <c r="I40" i="51"/>
  <c r="E11" i="51"/>
  <c r="K6" i="37"/>
  <c r="L40" i="50"/>
  <c r="P32" i="50"/>
  <c r="G40" i="54"/>
  <c r="P36" i="54"/>
  <c r="L40" i="49"/>
  <c r="L40" i="47"/>
  <c r="P34" i="53"/>
  <c r="E40" i="52"/>
  <c r="I40" i="42"/>
  <c r="C40" i="41"/>
  <c r="F36" i="37"/>
  <c r="H40" i="3"/>
  <c r="P38" i="52"/>
  <c r="D40" i="48"/>
  <c r="P38" i="48"/>
  <c r="P34" i="46"/>
  <c r="E40" i="45"/>
  <c r="P38" i="53"/>
  <c r="K40" i="52"/>
  <c r="G40" i="44"/>
  <c r="C40" i="43"/>
  <c r="K40" i="42"/>
  <c r="P36" i="41"/>
  <c r="L40" i="41"/>
  <c r="K35" i="37"/>
  <c r="I33" i="37"/>
  <c r="N43" i="3"/>
  <c r="G40" i="3"/>
  <c r="F24" i="3"/>
  <c r="P36" i="3"/>
  <c r="J11" i="51"/>
  <c r="H40" i="46"/>
  <c r="P38" i="50"/>
  <c r="P39" i="54"/>
  <c r="P32" i="47"/>
  <c r="B40" i="53"/>
  <c r="P32" i="53"/>
  <c r="B40" i="51"/>
  <c r="L24" i="3"/>
  <c r="M40" i="37"/>
  <c r="M43" i="37" s="1"/>
  <c r="P36" i="52"/>
  <c r="E11" i="45"/>
  <c r="I40" i="54"/>
  <c r="P35" i="54"/>
  <c r="P33" i="54"/>
  <c r="I40" i="48"/>
  <c r="P34" i="48"/>
  <c r="I40" i="45"/>
  <c r="P39" i="52"/>
  <c r="P34" i="44"/>
  <c r="P38" i="42"/>
  <c r="G40" i="41"/>
  <c r="P34" i="41"/>
  <c r="P37" i="41"/>
  <c r="L40" i="3"/>
  <c r="K24" i="3"/>
  <c r="C40" i="3"/>
  <c r="B40" i="3"/>
  <c r="P34" i="3"/>
  <c r="G24" i="51"/>
  <c r="E24" i="51"/>
  <c r="P38" i="44"/>
  <c r="H40" i="53"/>
  <c r="P35" i="52"/>
  <c r="K40" i="54"/>
  <c r="P37" i="49"/>
  <c r="E40" i="47"/>
  <c r="B40" i="47"/>
  <c r="P33" i="47"/>
  <c r="P36" i="46"/>
  <c r="P39" i="46"/>
  <c r="F40" i="53"/>
  <c r="P37" i="53"/>
  <c r="G40" i="43"/>
  <c r="P34" i="43"/>
  <c r="P37" i="43"/>
  <c r="P32" i="42"/>
  <c r="P35" i="42"/>
  <c r="B40" i="42"/>
  <c r="P37" i="42"/>
  <c r="P39" i="42"/>
  <c r="K40" i="2"/>
  <c r="F39" i="37"/>
  <c r="K40" i="3"/>
  <c r="G11" i="3"/>
  <c r="L24" i="51"/>
  <c r="J24" i="51"/>
  <c r="P33" i="51"/>
  <c r="E40" i="51"/>
  <c r="D24" i="51"/>
  <c r="C40" i="51"/>
  <c r="P37" i="44"/>
  <c r="H40" i="48"/>
  <c r="H40" i="51"/>
  <c r="B40" i="52"/>
  <c r="B25" i="37" l="1"/>
  <c r="C46" i="42"/>
  <c r="C47" i="42" s="1"/>
  <c r="F43" i="48"/>
  <c r="S28" i="48" s="1"/>
  <c r="I40" i="37"/>
  <c r="E43" i="44"/>
  <c r="S27" i="44" s="1"/>
  <c r="L43" i="46"/>
  <c r="S34" i="46" s="1"/>
  <c r="K42" i="37"/>
  <c r="B46" i="2"/>
  <c r="B47" i="2" s="1"/>
  <c r="J43" i="41"/>
  <c r="S32" i="41" s="1"/>
  <c r="B46" i="54"/>
  <c r="B47" i="54" s="1"/>
  <c r="G43" i="42"/>
  <c r="S29" i="42" s="1"/>
  <c r="J43" i="52"/>
  <c r="S32" i="52" s="1"/>
  <c r="P42" i="3"/>
  <c r="S42" i="3" s="1"/>
  <c r="E43" i="46"/>
  <c r="S27" i="46" s="1"/>
  <c r="I43" i="50"/>
  <c r="S31" i="50" s="1"/>
  <c r="J43" i="47"/>
  <c r="S32" i="47" s="1"/>
  <c r="F43" i="43"/>
  <c r="S28" i="43" s="1"/>
  <c r="F43" i="54"/>
  <c r="S28" i="54" s="1"/>
  <c r="P42" i="47"/>
  <c r="S42" i="47" s="1"/>
  <c r="E42" i="37"/>
  <c r="I43" i="53"/>
  <c r="S31" i="53" s="1"/>
  <c r="D43" i="43"/>
  <c r="S26" i="43" s="1"/>
  <c r="E43" i="54"/>
  <c r="S27" i="54" s="1"/>
  <c r="G43" i="45"/>
  <c r="S29" i="45" s="1"/>
  <c r="L43" i="42"/>
  <c r="S34" i="42" s="1"/>
  <c r="E43" i="48"/>
  <c r="S27" i="48" s="1"/>
  <c r="C43" i="47"/>
  <c r="L43" i="43"/>
  <c r="S34" i="43" s="1"/>
  <c r="P42" i="49"/>
  <c r="S42" i="49" s="1"/>
  <c r="K43" i="51"/>
  <c r="S33" i="51" s="1"/>
  <c r="J43" i="43"/>
  <c r="S32" i="43" s="1"/>
  <c r="K43" i="43"/>
  <c r="S33" i="43" s="1"/>
  <c r="P10" i="37"/>
  <c r="L43" i="54"/>
  <c r="S34" i="54" s="1"/>
  <c r="F43" i="51"/>
  <c r="S28" i="51" s="1"/>
  <c r="D43" i="47"/>
  <c r="S26" i="47" s="1"/>
  <c r="J43" i="3"/>
  <c r="S32" i="3" s="1"/>
  <c r="I43" i="43"/>
  <c r="S31" i="43" s="1"/>
  <c r="L43" i="51"/>
  <c r="S34" i="51" s="1"/>
  <c r="K43" i="46"/>
  <c r="S33" i="46" s="1"/>
  <c r="I43" i="41"/>
  <c r="S31" i="41" s="1"/>
  <c r="J43" i="48"/>
  <c r="S32" i="48" s="1"/>
  <c r="J43" i="46"/>
  <c r="S32" i="46" s="1"/>
  <c r="D43" i="48"/>
  <c r="S26" i="48" s="1"/>
  <c r="K43" i="48"/>
  <c r="S33" i="48" s="1"/>
  <c r="L43" i="49"/>
  <c r="S34" i="49" s="1"/>
  <c r="I43" i="49"/>
  <c r="S31" i="49" s="1"/>
  <c r="D43" i="50"/>
  <c r="S26" i="50" s="1"/>
  <c r="F43" i="47"/>
  <c r="S28" i="47" s="1"/>
  <c r="J43" i="53"/>
  <c r="S32" i="53" s="1"/>
  <c r="J43" i="50"/>
  <c r="S32" i="50" s="1"/>
  <c r="I43" i="46"/>
  <c r="S31" i="46" s="1"/>
  <c r="G43" i="46"/>
  <c r="S29" i="46" s="1"/>
  <c r="B46" i="46"/>
  <c r="B47" i="46" s="1"/>
  <c r="P42" i="44"/>
  <c r="S42" i="44" s="1"/>
  <c r="K43" i="45"/>
  <c r="S33" i="45" s="1"/>
  <c r="I42" i="37"/>
  <c r="G43" i="51"/>
  <c r="S29" i="51" s="1"/>
  <c r="I43" i="3"/>
  <c r="S31" i="3" s="1"/>
  <c r="K43" i="47"/>
  <c r="S33" i="47" s="1"/>
  <c r="I43" i="52"/>
  <c r="S31" i="52" s="1"/>
  <c r="P42" i="51"/>
  <c r="S42" i="51" s="1"/>
  <c r="H42" i="37"/>
  <c r="P42" i="43"/>
  <c r="S42" i="43" s="1"/>
  <c r="G43" i="54"/>
  <c r="S29" i="54" s="1"/>
  <c r="C43" i="46"/>
  <c r="K43" i="3"/>
  <c r="S33" i="3" s="1"/>
  <c r="F43" i="3"/>
  <c r="S28" i="3" s="1"/>
  <c r="E43" i="53"/>
  <c r="S27" i="53" s="1"/>
  <c r="D42" i="37"/>
  <c r="I43" i="2"/>
  <c r="S31" i="2" s="1"/>
  <c r="I11" i="37"/>
  <c r="K43" i="44"/>
  <c r="S33" i="44" s="1"/>
  <c r="P42" i="54"/>
  <c r="S42" i="54" s="1"/>
  <c r="I43" i="51"/>
  <c r="S31" i="51" s="1"/>
  <c r="P9" i="37"/>
  <c r="B42" i="37"/>
  <c r="D43" i="49"/>
  <c r="S26" i="49" s="1"/>
  <c r="F43" i="46"/>
  <c r="S28" i="46" s="1"/>
  <c r="F43" i="42"/>
  <c r="S28" i="42" s="1"/>
  <c r="L43" i="45"/>
  <c r="S34" i="45" s="1"/>
  <c r="K43" i="52"/>
  <c r="S33" i="52" s="1"/>
  <c r="E43" i="50"/>
  <c r="S27" i="50" s="1"/>
  <c r="L43" i="41"/>
  <c r="S34" i="41" s="1"/>
  <c r="P40" i="46"/>
  <c r="S48" i="46" s="1"/>
  <c r="L43" i="44"/>
  <c r="S34" i="44" s="1"/>
  <c r="E43" i="2"/>
  <c r="S27" i="2" s="1"/>
  <c r="F43" i="52"/>
  <c r="S28" i="52" s="1"/>
  <c r="G42" i="37"/>
  <c r="P40" i="54"/>
  <c r="S48" i="54" s="1"/>
  <c r="P40" i="47"/>
  <c r="S48" i="47" s="1"/>
  <c r="E43" i="45"/>
  <c r="S27" i="45" s="1"/>
  <c r="J43" i="51"/>
  <c r="S32" i="51" s="1"/>
  <c r="G43" i="47"/>
  <c r="S29" i="47" s="1"/>
  <c r="G43" i="49"/>
  <c r="S29" i="49" s="1"/>
  <c r="L42" i="37"/>
  <c r="L43" i="3"/>
  <c r="S34" i="3" s="1"/>
  <c r="P42" i="53"/>
  <c r="S42" i="53" s="1"/>
  <c r="P24" i="42"/>
  <c r="K43" i="41"/>
  <c r="S33" i="41" s="1"/>
  <c r="P8" i="37"/>
  <c r="E43" i="41"/>
  <c r="S27" i="41" s="1"/>
  <c r="B46" i="41"/>
  <c r="B47" i="41" s="1"/>
  <c r="G43" i="53"/>
  <c r="S29" i="53" s="1"/>
  <c r="K43" i="42"/>
  <c r="S33" i="42" s="1"/>
  <c r="P23" i="37"/>
  <c r="P40" i="52"/>
  <c r="S48" i="52" s="1"/>
  <c r="K40" i="37"/>
  <c r="F43" i="45"/>
  <c r="S28" i="45" s="1"/>
  <c r="P7" i="37"/>
  <c r="E40" i="37"/>
  <c r="K43" i="50"/>
  <c r="S33" i="50" s="1"/>
  <c r="K43" i="54"/>
  <c r="S33" i="54" s="1"/>
  <c r="J24" i="37"/>
  <c r="I24" i="37"/>
  <c r="I43" i="54"/>
  <c r="S31" i="54" s="1"/>
  <c r="I43" i="47"/>
  <c r="S31" i="47" s="1"/>
  <c r="C47" i="46"/>
  <c r="S43" i="49"/>
  <c r="J43" i="2"/>
  <c r="P11" i="2"/>
  <c r="G43" i="41"/>
  <c r="P11" i="41"/>
  <c r="S47" i="50"/>
  <c r="C46" i="52"/>
  <c r="C47" i="52" s="1"/>
  <c r="I43" i="42"/>
  <c r="S45" i="47"/>
  <c r="S45" i="43"/>
  <c r="P42" i="42"/>
  <c r="C46" i="43"/>
  <c r="C47" i="43" s="1"/>
  <c r="P40" i="43"/>
  <c r="T45" i="43" s="1"/>
  <c r="C46" i="54"/>
  <c r="C43" i="54" s="1"/>
  <c r="F24" i="37"/>
  <c r="F43" i="2"/>
  <c r="D43" i="2"/>
  <c r="I43" i="48"/>
  <c r="S45" i="45"/>
  <c r="S45" i="41"/>
  <c r="B46" i="45"/>
  <c r="S36" i="47"/>
  <c r="S46" i="52"/>
  <c r="S43" i="3"/>
  <c r="S45" i="44"/>
  <c r="S46" i="51"/>
  <c r="C46" i="3"/>
  <c r="C47" i="3" s="1"/>
  <c r="S44" i="44"/>
  <c r="P42" i="52"/>
  <c r="S43" i="52"/>
  <c r="C46" i="41"/>
  <c r="C47" i="41" s="1"/>
  <c r="S44" i="2"/>
  <c r="P34" i="37"/>
  <c r="S44" i="50"/>
  <c r="D43" i="45"/>
  <c r="S47" i="43"/>
  <c r="P42" i="50"/>
  <c r="E43" i="52"/>
  <c r="S47" i="47"/>
  <c r="D43" i="54"/>
  <c r="P11" i="54"/>
  <c r="J43" i="54"/>
  <c r="P20" i="37"/>
  <c r="K43" i="53"/>
  <c r="P11" i="46"/>
  <c r="I43" i="44"/>
  <c r="S44" i="43"/>
  <c r="S47" i="54"/>
  <c r="S35" i="47"/>
  <c r="S35" i="37"/>
  <c r="S43" i="54"/>
  <c r="E43" i="51"/>
  <c r="E11" i="37"/>
  <c r="P11" i="51"/>
  <c r="S45" i="48"/>
  <c r="S44" i="52"/>
  <c r="G43" i="43"/>
  <c r="E43" i="42"/>
  <c r="L43" i="50"/>
  <c r="F11" i="37"/>
  <c r="K43" i="49"/>
  <c r="B46" i="47"/>
  <c r="B46" i="53"/>
  <c r="E43" i="47"/>
  <c r="P11" i="47"/>
  <c r="B46" i="49"/>
  <c r="S44" i="3"/>
  <c r="S43" i="41"/>
  <c r="L40" i="37"/>
  <c r="S47" i="42"/>
  <c r="S44" i="48"/>
  <c r="C46" i="48"/>
  <c r="C47" i="48" s="1"/>
  <c r="S37" i="51"/>
  <c r="S43" i="51"/>
  <c r="I43" i="45"/>
  <c r="D43" i="46"/>
  <c r="B46" i="48"/>
  <c r="P11" i="48"/>
  <c r="S47" i="41"/>
  <c r="L43" i="48"/>
  <c r="B46" i="43"/>
  <c r="B46" i="51"/>
  <c r="S36" i="52"/>
  <c r="S37" i="46"/>
  <c r="D43" i="53"/>
  <c r="S44" i="46"/>
  <c r="S36" i="3"/>
  <c r="P11" i="3"/>
  <c r="P42" i="46"/>
  <c r="P37" i="37"/>
  <c r="P40" i="51"/>
  <c r="S45" i="42"/>
  <c r="S43" i="46"/>
  <c r="S44" i="41"/>
  <c r="S45" i="53"/>
  <c r="S45" i="50"/>
  <c r="E43" i="3"/>
  <c r="E24" i="37"/>
  <c r="P42" i="48"/>
  <c r="S43" i="44"/>
  <c r="E43" i="43"/>
  <c r="P11" i="43"/>
  <c r="P42" i="41"/>
  <c r="S45" i="52"/>
  <c r="F43" i="53"/>
  <c r="P11" i="53"/>
  <c r="P11" i="52"/>
  <c r="S35" i="46"/>
  <c r="L43" i="47"/>
  <c r="E43" i="49"/>
  <c r="P11" i="49"/>
  <c r="S35" i="44"/>
  <c r="L43" i="2"/>
  <c r="L11" i="37"/>
  <c r="S35" i="52"/>
  <c r="S43" i="45"/>
  <c r="P32" i="37"/>
  <c r="S45" i="2"/>
  <c r="S44" i="47"/>
  <c r="F43" i="50"/>
  <c r="P11" i="50"/>
  <c r="B40" i="37"/>
  <c r="P36" i="37"/>
  <c r="S43" i="2"/>
  <c r="C46" i="51"/>
  <c r="C47" i="51" s="1"/>
  <c r="F42" i="37"/>
  <c r="S46" i="47"/>
  <c r="S47" i="52"/>
  <c r="S46" i="54"/>
  <c r="D43" i="51"/>
  <c r="S44" i="53"/>
  <c r="P38" i="37"/>
  <c r="S43" i="48"/>
  <c r="C46" i="44"/>
  <c r="C47" i="44" s="1"/>
  <c r="S45" i="54"/>
  <c r="B46" i="3"/>
  <c r="S43" i="50"/>
  <c r="K24" i="37"/>
  <c r="B46" i="50"/>
  <c r="K43" i="2"/>
  <c r="K11" i="37"/>
  <c r="B46" i="42"/>
  <c r="P22" i="37"/>
  <c r="S37" i="43"/>
  <c r="G43" i="50"/>
  <c r="P21" i="37"/>
  <c r="B46" i="44"/>
  <c r="S25" i="47" l="1"/>
  <c r="S25" i="46"/>
  <c r="C43" i="42"/>
  <c r="C43" i="44"/>
  <c r="T45" i="54"/>
  <c r="T42" i="54"/>
  <c r="T44" i="43"/>
  <c r="T47" i="46"/>
  <c r="T46" i="54"/>
  <c r="T44" i="54"/>
  <c r="T47" i="54"/>
  <c r="T42" i="51"/>
  <c r="T43" i="52"/>
  <c r="S41" i="46"/>
  <c r="T47" i="52"/>
  <c r="T45" i="52"/>
  <c r="T47" i="47"/>
  <c r="T46" i="52"/>
  <c r="T43" i="46"/>
  <c r="T45" i="46"/>
  <c r="T42" i="47"/>
  <c r="T46" i="46"/>
  <c r="T44" i="47"/>
  <c r="T44" i="46"/>
  <c r="T44" i="52"/>
  <c r="T45" i="47"/>
  <c r="T43" i="47"/>
  <c r="T46" i="47"/>
  <c r="T47" i="43"/>
  <c r="I43" i="37"/>
  <c r="S31" i="37" s="1"/>
  <c r="C43" i="51"/>
  <c r="T43" i="54"/>
  <c r="C43" i="43"/>
  <c r="S25" i="54"/>
  <c r="S29" i="50"/>
  <c r="S34" i="48"/>
  <c r="B47" i="49"/>
  <c r="S27" i="51"/>
  <c r="T42" i="52"/>
  <c r="S42" i="52"/>
  <c r="T46" i="51"/>
  <c r="S42" i="42"/>
  <c r="B47" i="45"/>
  <c r="K43" i="37"/>
  <c r="S33" i="2"/>
  <c r="S28" i="50"/>
  <c r="B47" i="50"/>
  <c r="S41" i="3"/>
  <c r="B47" i="3"/>
  <c r="S34" i="47"/>
  <c r="S26" i="46"/>
  <c r="S33" i="49"/>
  <c r="S44" i="37"/>
  <c r="S26" i="2"/>
  <c r="S41" i="41"/>
  <c r="S27" i="49"/>
  <c r="T42" i="46"/>
  <c r="S42" i="46"/>
  <c r="S27" i="47"/>
  <c r="S27" i="42"/>
  <c r="S31" i="44"/>
  <c r="S31" i="42"/>
  <c r="S32" i="2"/>
  <c r="S26" i="53"/>
  <c r="S43" i="37"/>
  <c r="S42" i="41"/>
  <c r="S42" i="48"/>
  <c r="T43" i="51"/>
  <c r="B47" i="53"/>
  <c r="S29" i="43"/>
  <c r="C47" i="54"/>
  <c r="S41" i="54"/>
  <c r="C43" i="52"/>
  <c r="S32" i="54"/>
  <c r="S31" i="45"/>
  <c r="S33" i="53"/>
  <c r="S26" i="45"/>
  <c r="S48" i="43"/>
  <c r="T46" i="43"/>
  <c r="T43" i="43"/>
  <c r="S27" i="43"/>
  <c r="S45" i="37"/>
  <c r="S34" i="2"/>
  <c r="S41" i="44"/>
  <c r="B47" i="44"/>
  <c r="S26" i="51"/>
  <c r="B47" i="51"/>
  <c r="S41" i="51"/>
  <c r="S41" i="48"/>
  <c r="B47" i="48"/>
  <c r="S27" i="52"/>
  <c r="C43" i="41"/>
  <c r="C43" i="3"/>
  <c r="S28" i="2"/>
  <c r="S29" i="41"/>
  <c r="S34" i="50"/>
  <c r="S41" i="42"/>
  <c r="B47" i="42"/>
  <c r="S28" i="53"/>
  <c r="S27" i="3"/>
  <c r="E43" i="37"/>
  <c r="S48" i="51"/>
  <c r="T44" i="51"/>
  <c r="T47" i="51"/>
  <c r="T45" i="51"/>
  <c r="S41" i="43"/>
  <c r="B47" i="43"/>
  <c r="C43" i="48"/>
  <c r="S41" i="47"/>
  <c r="B47" i="47"/>
  <c r="S26" i="54"/>
  <c r="S42" i="50"/>
  <c r="S31" i="48"/>
  <c r="T42" i="43"/>
  <c r="S25" i="42" l="1"/>
  <c r="S25" i="44"/>
  <c r="S25" i="51"/>
  <c r="T48" i="54"/>
  <c r="T48" i="47"/>
  <c r="T48" i="46"/>
  <c r="T48" i="52"/>
  <c r="T48" i="43"/>
  <c r="S25" i="43"/>
  <c r="T48" i="51"/>
  <c r="S25" i="48"/>
  <c r="S25" i="3"/>
  <c r="S27" i="37"/>
  <c r="S25" i="41"/>
  <c r="S25" i="52"/>
  <c r="S33" i="37"/>
  <c r="F33" i="49" l="1"/>
  <c r="F40" i="49" s="1"/>
  <c r="F43" i="49" s="1"/>
  <c r="S28" i="49" l="1"/>
  <c r="H33" i="49" l="1"/>
  <c r="H40" i="49" l="1"/>
  <c r="C9" i="3" l="1"/>
  <c r="C11" i="3" s="1"/>
  <c r="C9" i="48"/>
  <c r="C9" i="2"/>
  <c r="C9" i="42"/>
  <c r="C11" i="42" s="1"/>
  <c r="C9" i="50"/>
  <c r="C9" i="45"/>
  <c r="C11" i="45" s="1"/>
  <c r="C9" i="43"/>
  <c r="C11" i="43" s="1"/>
  <c r="C9" i="51"/>
  <c r="C11" i="51" s="1"/>
  <c r="C11" i="2" l="1"/>
  <c r="B18" i="52" l="1"/>
  <c r="B19" i="52"/>
  <c r="B19" i="37" s="1"/>
  <c r="B24" i="52" l="1"/>
  <c r="B18" i="37"/>
  <c r="H19" i="45"/>
  <c r="B46" i="52" l="1"/>
  <c r="B24" i="37"/>
  <c r="P19" i="45"/>
  <c r="H24" i="45"/>
  <c r="P24" i="45" l="1"/>
  <c r="B47" i="52"/>
  <c r="B46" i="37"/>
  <c r="S41" i="52"/>
  <c r="B47" i="37" l="1"/>
  <c r="G6" i="44" l="1"/>
  <c r="G6" i="37" l="1"/>
  <c r="G11" i="44"/>
  <c r="G11" i="37" l="1"/>
  <c r="G43" i="44"/>
  <c r="S29" i="44" s="1"/>
  <c r="D6" i="44" l="1"/>
  <c r="D11" i="44" s="1"/>
  <c r="D6" i="42" l="1"/>
  <c r="D33" i="44"/>
  <c r="H19" i="49"/>
  <c r="H19" i="2"/>
  <c r="H19" i="43"/>
  <c r="H19" i="51"/>
  <c r="G19" i="52"/>
  <c r="L19" i="52"/>
  <c r="H19" i="48"/>
  <c r="H19" i="50"/>
  <c r="H19" i="41"/>
  <c r="H19" i="44"/>
  <c r="H19" i="47"/>
  <c r="H19" i="54"/>
  <c r="H19" i="3"/>
  <c r="L19" i="53"/>
  <c r="L24" i="53" s="1"/>
  <c r="L43" i="53" s="1"/>
  <c r="D11" i="42" l="1"/>
  <c r="D11" i="37" s="1"/>
  <c r="D6" i="37"/>
  <c r="D40" i="44"/>
  <c r="P19" i="47"/>
  <c r="H24" i="47"/>
  <c r="L19" i="37"/>
  <c r="L24" i="52"/>
  <c r="P19" i="44"/>
  <c r="H24" i="44"/>
  <c r="P24" i="44" s="1"/>
  <c r="G24" i="52"/>
  <c r="G43" i="52" s="1"/>
  <c r="G19" i="37"/>
  <c r="H24" i="41"/>
  <c r="P19" i="41"/>
  <c r="P19" i="51"/>
  <c r="H24" i="51"/>
  <c r="H24" i="43"/>
  <c r="P19" i="43"/>
  <c r="H24" i="48"/>
  <c r="P19" i="48"/>
  <c r="P19" i="2"/>
  <c r="H24" i="2"/>
  <c r="S34" i="53"/>
  <c r="P19" i="49"/>
  <c r="H24" i="49"/>
  <c r="P19" i="50"/>
  <c r="H24" i="50"/>
  <c r="P19" i="3"/>
  <c r="H24" i="3"/>
  <c r="H43" i="3" s="1"/>
  <c r="P19" i="54"/>
  <c r="H24" i="54"/>
  <c r="H19" i="52"/>
  <c r="P19" i="52" s="1"/>
  <c r="H19" i="53"/>
  <c r="D43" i="44" l="1"/>
  <c r="H43" i="50"/>
  <c r="P24" i="50"/>
  <c r="H43" i="49"/>
  <c r="P24" i="49"/>
  <c r="H43" i="48"/>
  <c r="P24" i="48"/>
  <c r="S29" i="52"/>
  <c r="P24" i="51"/>
  <c r="H43" i="51"/>
  <c r="P43" i="51" s="1"/>
  <c r="L43" i="52"/>
  <c r="L24" i="37"/>
  <c r="H43" i="41"/>
  <c r="P24" i="41"/>
  <c r="H24" i="53"/>
  <c r="P19" i="53"/>
  <c r="P19" i="37" s="1"/>
  <c r="S30" i="3"/>
  <c r="P24" i="54"/>
  <c r="H43" i="54"/>
  <c r="P43" i="54" s="1"/>
  <c r="P24" i="43"/>
  <c r="H43" i="43"/>
  <c r="P43" i="43" s="1"/>
  <c r="H19" i="37"/>
  <c r="P24" i="2"/>
  <c r="H43" i="2"/>
  <c r="P24" i="47"/>
  <c r="H43" i="47"/>
  <c r="P43" i="47" s="1"/>
  <c r="S26" i="44" l="1"/>
  <c r="S30" i="2"/>
  <c r="H43" i="53"/>
  <c r="P24" i="53"/>
  <c r="S30" i="43"/>
  <c r="S30" i="41"/>
  <c r="S30" i="48"/>
  <c r="S30" i="49"/>
  <c r="S30" i="47"/>
  <c r="H44" i="54"/>
  <c r="T30" i="54" s="1"/>
  <c r="S30" i="54"/>
  <c r="S34" i="52"/>
  <c r="L43" i="37"/>
  <c r="S30" i="51"/>
  <c r="S30" i="50"/>
  <c r="G18" i="3"/>
  <c r="S34" i="37" l="1"/>
  <c r="H44" i="43"/>
  <c r="T30" i="43" s="1"/>
  <c r="L44" i="43"/>
  <c r="T34" i="43" s="1"/>
  <c r="D44" i="43"/>
  <c r="T26" i="43" s="1"/>
  <c r="I44" i="43"/>
  <c r="T31" i="43" s="1"/>
  <c r="K44" i="43"/>
  <c r="T33" i="43" s="1"/>
  <c r="N44" i="43"/>
  <c r="T36" i="43" s="1"/>
  <c r="J44" i="43"/>
  <c r="T32" i="43" s="1"/>
  <c r="E44" i="43"/>
  <c r="T27" i="43" s="1"/>
  <c r="C44" i="43"/>
  <c r="T25" i="43" s="1"/>
  <c r="G44" i="43"/>
  <c r="T29" i="43" s="1"/>
  <c r="O44" i="43"/>
  <c r="T37" i="43" s="1"/>
  <c r="F44" i="43"/>
  <c r="T28" i="43" s="1"/>
  <c r="P44" i="43"/>
  <c r="S22" i="43"/>
  <c r="M44" i="43"/>
  <c r="T35" i="43" s="1"/>
  <c r="S30" i="53"/>
  <c r="G18" i="37"/>
  <c r="P18" i="3"/>
  <c r="G24" i="3"/>
  <c r="J44" i="54"/>
  <c r="T32" i="54" s="1"/>
  <c r="K44" i="54"/>
  <c r="T33" i="54" s="1"/>
  <c r="G44" i="54"/>
  <c r="T29" i="54" s="1"/>
  <c r="D44" i="54"/>
  <c r="T26" i="54" s="1"/>
  <c r="N44" i="54"/>
  <c r="T36" i="54" s="1"/>
  <c r="F44" i="54"/>
  <c r="T28" i="54" s="1"/>
  <c r="S22" i="54"/>
  <c r="E44" i="54"/>
  <c r="T27" i="54" s="1"/>
  <c r="O44" i="54"/>
  <c r="T37" i="54" s="1"/>
  <c r="C44" i="54"/>
  <c r="T25" i="54" s="1"/>
  <c r="L44" i="54"/>
  <c r="T34" i="54" s="1"/>
  <c r="P44" i="54"/>
  <c r="M44" i="54"/>
  <c r="T35" i="54" s="1"/>
  <c r="I44" i="54"/>
  <c r="T31" i="54" s="1"/>
  <c r="H44" i="51"/>
  <c r="T30" i="51" s="1"/>
  <c r="K44" i="51"/>
  <c r="T33" i="51" s="1"/>
  <c r="E44" i="51"/>
  <c r="T27" i="51" s="1"/>
  <c r="F44" i="51"/>
  <c r="T28" i="51" s="1"/>
  <c r="G44" i="51"/>
  <c r="T29" i="51" s="1"/>
  <c r="J44" i="51"/>
  <c r="T32" i="51" s="1"/>
  <c r="D44" i="51"/>
  <c r="T26" i="51" s="1"/>
  <c r="I44" i="51"/>
  <c r="T31" i="51" s="1"/>
  <c r="L44" i="51"/>
  <c r="T34" i="51" s="1"/>
  <c r="M44" i="51"/>
  <c r="T35" i="51" s="1"/>
  <c r="N44" i="51"/>
  <c r="T36" i="51" s="1"/>
  <c r="O44" i="51"/>
  <c r="T37" i="51" s="1"/>
  <c r="S22" i="51"/>
  <c r="C44" i="51"/>
  <c r="T25" i="51" s="1"/>
  <c r="P44" i="51"/>
  <c r="H44" i="47"/>
  <c r="T30" i="47" s="1"/>
  <c r="K44" i="47"/>
  <c r="T33" i="47" s="1"/>
  <c r="S22" i="47"/>
  <c r="F44" i="47"/>
  <c r="T28" i="47" s="1"/>
  <c r="N44" i="47"/>
  <c r="T36" i="47" s="1"/>
  <c r="E44" i="47"/>
  <c r="T27" i="47" s="1"/>
  <c r="O44" i="47"/>
  <c r="T37" i="47" s="1"/>
  <c r="M44" i="47"/>
  <c r="T35" i="47" s="1"/>
  <c r="C44" i="47"/>
  <c r="T25" i="47" s="1"/>
  <c r="J44" i="47"/>
  <c r="T32" i="47" s="1"/>
  <c r="P44" i="47"/>
  <c r="G44" i="47"/>
  <c r="T29" i="47" s="1"/>
  <c r="I44" i="47"/>
  <c r="T31" i="47" s="1"/>
  <c r="L44" i="47"/>
  <c r="T34" i="47" s="1"/>
  <c r="D44" i="47"/>
  <c r="T26" i="47" s="1"/>
  <c r="H18" i="46"/>
  <c r="H6" i="45"/>
  <c r="J6" i="45"/>
  <c r="D18" i="52"/>
  <c r="J6" i="37" l="1"/>
  <c r="J11" i="45"/>
  <c r="H11" i="45"/>
  <c r="P6" i="45"/>
  <c r="D18" i="37"/>
  <c r="D24" i="52"/>
  <c r="P24" i="3"/>
  <c r="G24" i="37"/>
  <c r="G43" i="3"/>
  <c r="H24" i="46"/>
  <c r="P18" i="46"/>
  <c r="H18" i="52"/>
  <c r="P18" i="52" s="1"/>
  <c r="P18" i="37" s="1"/>
  <c r="P11" i="45" l="1"/>
  <c r="J11" i="37"/>
  <c r="S29" i="3"/>
  <c r="P24" i="46"/>
  <c r="H43" i="46"/>
  <c r="P43" i="46" s="1"/>
  <c r="H18" i="37"/>
  <c r="H24" i="52"/>
  <c r="D43" i="52"/>
  <c r="D24" i="37"/>
  <c r="S26" i="52" l="1"/>
  <c r="P24" i="52"/>
  <c r="P24" i="37" s="1"/>
  <c r="H43" i="52"/>
  <c r="P43" i="52" s="1"/>
  <c r="H24" i="37"/>
  <c r="S30" i="46"/>
  <c r="C10" i="44"/>
  <c r="C10" i="49"/>
  <c r="C10" i="48"/>
  <c r="C11" i="48" s="1"/>
  <c r="C10" i="50"/>
  <c r="C11" i="50" s="1"/>
  <c r="C10" i="37" l="1"/>
  <c r="C11" i="44"/>
  <c r="H44" i="46"/>
  <c r="T30" i="46" s="1"/>
  <c r="F44" i="46"/>
  <c r="T28" i="46" s="1"/>
  <c r="K44" i="46"/>
  <c r="T33" i="46" s="1"/>
  <c r="S22" i="46"/>
  <c r="O44" i="46"/>
  <c r="T37" i="46" s="1"/>
  <c r="D44" i="46"/>
  <c r="T26" i="46" s="1"/>
  <c r="G44" i="46"/>
  <c r="T29" i="46" s="1"/>
  <c r="E44" i="46"/>
  <c r="T27" i="46" s="1"/>
  <c r="P44" i="46"/>
  <c r="J44" i="46"/>
  <c r="T32" i="46" s="1"/>
  <c r="I44" i="46"/>
  <c r="T31" i="46" s="1"/>
  <c r="L44" i="46"/>
  <c r="T34" i="46" s="1"/>
  <c r="C44" i="46"/>
  <c r="T25" i="46" s="1"/>
  <c r="N44" i="46"/>
  <c r="T36" i="46" s="1"/>
  <c r="M44" i="46"/>
  <c r="T35" i="46" s="1"/>
  <c r="S30" i="52"/>
  <c r="C9" i="49"/>
  <c r="C11" i="49" s="1"/>
  <c r="P44" i="52" l="1"/>
  <c r="J44" i="52"/>
  <c r="T32" i="52" s="1"/>
  <c r="S22" i="52"/>
  <c r="K44" i="52"/>
  <c r="T33" i="52" s="1"/>
  <c r="M44" i="52"/>
  <c r="T35" i="52" s="1"/>
  <c r="N44" i="52"/>
  <c r="T36" i="52" s="1"/>
  <c r="I44" i="52"/>
  <c r="T31" i="52" s="1"/>
  <c r="O44" i="52"/>
  <c r="T37" i="52" s="1"/>
  <c r="C44" i="52"/>
  <c r="T25" i="52" s="1"/>
  <c r="F44" i="52"/>
  <c r="T28" i="52" s="1"/>
  <c r="E44" i="52"/>
  <c r="T27" i="52" s="1"/>
  <c r="G44" i="52"/>
  <c r="T29" i="52" s="1"/>
  <c r="L44" i="52"/>
  <c r="T34" i="52" s="1"/>
  <c r="D44" i="52"/>
  <c r="T26" i="52" s="1"/>
  <c r="H44" i="52"/>
  <c r="T30" i="52" s="1"/>
  <c r="C9" i="52" l="1"/>
  <c r="C11" i="52" l="1"/>
  <c r="C11" i="37" s="1"/>
  <c r="C9" i="37"/>
  <c r="C33" i="49" l="1"/>
  <c r="O33" i="45"/>
  <c r="J33" i="45"/>
  <c r="J40" i="45" s="1"/>
  <c r="J43" i="45" s="1"/>
  <c r="S32" i="45" l="1"/>
  <c r="C40" i="49"/>
  <c r="O40" i="45"/>
  <c r="O33" i="37"/>
  <c r="D33" i="41"/>
  <c r="C33" i="2"/>
  <c r="P33" i="2" l="1"/>
  <c r="D40" i="41"/>
  <c r="C46" i="49"/>
  <c r="C43" i="49" s="1"/>
  <c r="O40" i="37"/>
  <c r="O43" i="45"/>
  <c r="G35" i="48"/>
  <c r="G35" i="2"/>
  <c r="S25" i="49" l="1"/>
  <c r="D43" i="41"/>
  <c r="P35" i="48"/>
  <c r="G40" i="48"/>
  <c r="S37" i="45"/>
  <c r="O43" i="37"/>
  <c r="S37" i="37" s="1"/>
  <c r="G40" i="2"/>
  <c r="G35" i="37"/>
  <c r="C47" i="49"/>
  <c r="S41" i="49"/>
  <c r="S46" i="2"/>
  <c r="G43" i="48" l="1"/>
  <c r="P43" i="48" s="1"/>
  <c r="P40" i="48"/>
  <c r="T47" i="48" s="1"/>
  <c r="S47" i="48"/>
  <c r="S26" i="41"/>
  <c r="G43" i="2"/>
  <c r="G40" i="37"/>
  <c r="C39" i="2"/>
  <c r="C39" i="45"/>
  <c r="S29" i="2" l="1"/>
  <c r="G43" i="37"/>
  <c r="C42" i="2"/>
  <c r="P39" i="2"/>
  <c r="C39" i="37"/>
  <c r="C42" i="37" s="1"/>
  <c r="T46" i="48"/>
  <c r="S48" i="48"/>
  <c r="T42" i="48"/>
  <c r="T43" i="48"/>
  <c r="T44" i="48"/>
  <c r="T45" i="48"/>
  <c r="P39" i="45"/>
  <c r="P42" i="45" s="1"/>
  <c r="C42" i="45"/>
  <c r="S29" i="48"/>
  <c r="C35" i="2"/>
  <c r="C35" i="53"/>
  <c r="D44" i="48" l="1"/>
  <c r="T26" i="48" s="1"/>
  <c r="C44" i="48"/>
  <c r="T25" i="48" s="1"/>
  <c r="L44" i="48"/>
  <c r="T34" i="48" s="1"/>
  <c r="E44" i="48"/>
  <c r="T27" i="48" s="1"/>
  <c r="O44" i="48"/>
  <c r="T37" i="48" s="1"/>
  <c r="I44" i="48"/>
  <c r="T31" i="48" s="1"/>
  <c r="S22" i="48"/>
  <c r="F44" i="48"/>
  <c r="T28" i="48" s="1"/>
  <c r="P44" i="48"/>
  <c r="K44" i="48"/>
  <c r="T33" i="48" s="1"/>
  <c r="M44" i="48"/>
  <c r="T35" i="48" s="1"/>
  <c r="H44" i="48"/>
  <c r="T30" i="48" s="1"/>
  <c r="J44" i="48"/>
  <c r="T32" i="48" s="1"/>
  <c r="N44" i="48"/>
  <c r="T36" i="48" s="1"/>
  <c r="C40" i="53"/>
  <c r="P35" i="53"/>
  <c r="P39" i="37"/>
  <c r="P42" i="2"/>
  <c r="S29" i="37"/>
  <c r="P35" i="2"/>
  <c r="C40" i="2"/>
  <c r="S42" i="45"/>
  <c r="G44" i="48"/>
  <c r="T29" i="48" s="1"/>
  <c r="T48" i="48"/>
  <c r="C35" i="45"/>
  <c r="P35" i="45" s="1"/>
  <c r="F33" i="41"/>
  <c r="P40" i="2" l="1"/>
  <c r="T47" i="2" s="1"/>
  <c r="C46" i="2"/>
  <c r="C35" i="37"/>
  <c r="P35" i="37" s="1"/>
  <c r="S47" i="2"/>
  <c r="S47" i="53"/>
  <c r="S47" i="45"/>
  <c r="C46" i="53"/>
  <c r="P40" i="53"/>
  <c r="T47" i="53" s="1"/>
  <c r="F40" i="41"/>
  <c r="P33" i="41"/>
  <c r="P42" i="37"/>
  <c r="S42" i="2"/>
  <c r="C33" i="45"/>
  <c r="T42" i="2" l="1"/>
  <c r="S42" i="37"/>
  <c r="S47" i="37"/>
  <c r="T46" i="53"/>
  <c r="T44" i="53"/>
  <c r="T45" i="53"/>
  <c r="T42" i="53"/>
  <c r="T43" i="53"/>
  <c r="S48" i="53"/>
  <c r="C40" i="45"/>
  <c r="F43" i="41"/>
  <c r="P43" i="41" s="1"/>
  <c r="P40" i="41"/>
  <c r="C43" i="53"/>
  <c r="P43" i="53" s="1"/>
  <c r="C47" i="53"/>
  <c r="S41" i="53"/>
  <c r="C43" i="2"/>
  <c r="P43" i="2" s="1"/>
  <c r="C47" i="2"/>
  <c r="S41" i="2"/>
  <c r="S46" i="41"/>
  <c r="T45" i="2"/>
  <c r="S48" i="2"/>
  <c r="T44" i="2"/>
  <c r="T43" i="2"/>
  <c r="T46" i="2"/>
  <c r="H33" i="45"/>
  <c r="H40" i="45" s="1"/>
  <c r="H43" i="45" s="1"/>
  <c r="S30" i="45" s="1"/>
  <c r="T48" i="53" l="1"/>
  <c r="T48" i="2"/>
  <c r="S25" i="53"/>
  <c r="C44" i="53"/>
  <c r="T25" i="53" s="1"/>
  <c r="T43" i="41"/>
  <c r="T45" i="41"/>
  <c r="T47" i="41"/>
  <c r="T44" i="41"/>
  <c r="T42" i="41"/>
  <c r="S48" i="41"/>
  <c r="S28" i="41"/>
  <c r="S25" i="2"/>
  <c r="C44" i="2"/>
  <c r="T25" i="2" s="1"/>
  <c r="P33" i="45"/>
  <c r="P40" i="45"/>
  <c r="C46" i="45"/>
  <c r="T46" i="41"/>
  <c r="J33" i="42"/>
  <c r="C33" i="50"/>
  <c r="T48" i="41" l="1"/>
  <c r="J40" i="42"/>
  <c r="H44" i="2"/>
  <c r="T30" i="2" s="1"/>
  <c r="S22" i="2"/>
  <c r="D44" i="2"/>
  <c r="T26" i="2" s="1"/>
  <c r="N44" i="2"/>
  <c r="T36" i="2" s="1"/>
  <c r="K44" i="2"/>
  <c r="T33" i="2" s="1"/>
  <c r="L44" i="2"/>
  <c r="T34" i="2" s="1"/>
  <c r="P44" i="2"/>
  <c r="F44" i="2"/>
  <c r="T28" i="2" s="1"/>
  <c r="M44" i="2"/>
  <c r="T35" i="2" s="1"/>
  <c r="J44" i="2"/>
  <c r="T32" i="2" s="1"/>
  <c r="I44" i="2"/>
  <c r="T31" i="2" s="1"/>
  <c r="E44" i="2"/>
  <c r="T27" i="2" s="1"/>
  <c r="O44" i="2"/>
  <c r="T37" i="2" s="1"/>
  <c r="G44" i="2"/>
  <c r="T29" i="2" s="1"/>
  <c r="J44" i="41"/>
  <c r="T32" i="41" s="1"/>
  <c r="S22" i="41"/>
  <c r="C44" i="41"/>
  <c r="T25" i="41" s="1"/>
  <c r="O44" i="41"/>
  <c r="T37" i="41" s="1"/>
  <c r="M44" i="41"/>
  <c r="T35" i="41" s="1"/>
  <c r="P44" i="41"/>
  <c r="G44" i="41"/>
  <c r="T29" i="41" s="1"/>
  <c r="L44" i="41"/>
  <c r="T34" i="41" s="1"/>
  <c r="E44" i="41"/>
  <c r="T27" i="41" s="1"/>
  <c r="K44" i="41"/>
  <c r="T33" i="41" s="1"/>
  <c r="I44" i="41"/>
  <c r="T31" i="41" s="1"/>
  <c r="H44" i="41"/>
  <c r="T30" i="41" s="1"/>
  <c r="N44" i="41"/>
  <c r="T36" i="41" s="1"/>
  <c r="D44" i="41"/>
  <c r="T26" i="41" s="1"/>
  <c r="C40" i="50"/>
  <c r="P33" i="50"/>
  <c r="C33" i="37"/>
  <c r="C43" i="45"/>
  <c r="P43" i="45" s="1"/>
  <c r="S41" i="45"/>
  <c r="C47" i="45"/>
  <c r="F44" i="41"/>
  <c r="T28" i="41" s="1"/>
  <c r="S46" i="45"/>
  <c r="T46" i="45"/>
  <c r="T43" i="45"/>
  <c r="S48" i="45"/>
  <c r="T45" i="45"/>
  <c r="T44" i="45"/>
  <c r="T42" i="45"/>
  <c r="T47" i="45"/>
  <c r="H44" i="53"/>
  <c r="T30" i="53" s="1"/>
  <c r="F44" i="53"/>
  <c r="T28" i="53" s="1"/>
  <c r="O44" i="53"/>
  <c r="T37" i="53" s="1"/>
  <c r="J44" i="53"/>
  <c r="T32" i="53" s="1"/>
  <c r="P44" i="53"/>
  <c r="N44" i="53"/>
  <c r="T36" i="53" s="1"/>
  <c r="I44" i="53"/>
  <c r="T31" i="53" s="1"/>
  <c r="M44" i="53"/>
  <c r="T35" i="53" s="1"/>
  <c r="S22" i="53"/>
  <c r="D44" i="53"/>
  <c r="T26" i="53" s="1"/>
  <c r="K44" i="53"/>
  <c r="T33" i="53" s="1"/>
  <c r="G44" i="53"/>
  <c r="T29" i="53" s="1"/>
  <c r="E44" i="53"/>
  <c r="T27" i="53" s="1"/>
  <c r="L44" i="53"/>
  <c r="T34" i="53" s="1"/>
  <c r="D33" i="3"/>
  <c r="S46" i="50" l="1"/>
  <c r="N33" i="44"/>
  <c r="F33" i="44"/>
  <c r="C46" i="50"/>
  <c r="P40" i="50"/>
  <c r="C40" i="37"/>
  <c r="P33" i="3"/>
  <c r="D40" i="3"/>
  <c r="T48" i="45"/>
  <c r="S25" i="45"/>
  <c r="C44" i="45"/>
  <c r="T25" i="45" s="1"/>
  <c r="J43" i="42"/>
  <c r="D33" i="42"/>
  <c r="J33" i="44"/>
  <c r="T44" i="50" l="1"/>
  <c r="T47" i="50"/>
  <c r="T43" i="50"/>
  <c r="S48" i="50"/>
  <c r="T42" i="50"/>
  <c r="T45" i="50"/>
  <c r="S46" i="3"/>
  <c r="C43" i="50"/>
  <c r="P43" i="50" s="1"/>
  <c r="C47" i="50"/>
  <c r="S41" i="50"/>
  <c r="C46" i="37"/>
  <c r="F40" i="44"/>
  <c r="F33" i="37"/>
  <c r="F40" i="37" s="1"/>
  <c r="F43" i="37" s="1"/>
  <c r="D40" i="42"/>
  <c r="N33" i="37"/>
  <c r="N40" i="44"/>
  <c r="S32" i="42"/>
  <c r="J40" i="44"/>
  <c r="H44" i="45"/>
  <c r="T30" i="45" s="1"/>
  <c r="M44" i="45"/>
  <c r="T35" i="45" s="1"/>
  <c r="G44" i="45"/>
  <c r="T29" i="45" s="1"/>
  <c r="S22" i="45"/>
  <c r="N44" i="45"/>
  <c r="T36" i="45" s="1"/>
  <c r="I44" i="45"/>
  <c r="T31" i="45" s="1"/>
  <c r="P44" i="45"/>
  <c r="L44" i="45"/>
  <c r="T34" i="45" s="1"/>
  <c r="K44" i="45"/>
  <c r="T33" i="45" s="1"/>
  <c r="D44" i="45"/>
  <c r="T26" i="45" s="1"/>
  <c r="F44" i="45"/>
  <c r="T28" i="45" s="1"/>
  <c r="E44" i="45"/>
  <c r="T27" i="45" s="1"/>
  <c r="J44" i="45"/>
  <c r="T32" i="45" s="1"/>
  <c r="O44" i="45"/>
  <c r="T37" i="45" s="1"/>
  <c r="D33" i="37"/>
  <c r="T46" i="50"/>
  <c r="H33" i="44"/>
  <c r="H40" i="44" s="1"/>
  <c r="P40" i="3"/>
  <c r="T46" i="3" s="1"/>
  <c r="D43" i="3"/>
  <c r="P43" i="3" s="1"/>
  <c r="D40" i="37"/>
  <c r="H33" i="42"/>
  <c r="P33" i="42" s="1"/>
  <c r="P33" i="44" l="1"/>
  <c r="S46" i="44" s="1"/>
  <c r="S46" i="42"/>
  <c r="C47" i="37"/>
  <c r="S41" i="37"/>
  <c r="T48" i="50"/>
  <c r="T43" i="3"/>
  <c r="T44" i="3"/>
  <c r="T47" i="3"/>
  <c r="S48" i="3"/>
  <c r="T45" i="3"/>
  <c r="T42" i="3"/>
  <c r="N40" i="37"/>
  <c r="N43" i="44"/>
  <c r="J43" i="44"/>
  <c r="S26" i="3"/>
  <c r="D44" i="3"/>
  <c r="T26" i="3" s="1"/>
  <c r="S25" i="50"/>
  <c r="C43" i="37"/>
  <c r="S28" i="37"/>
  <c r="F43" i="44"/>
  <c r="P40" i="44"/>
  <c r="H40" i="42"/>
  <c r="H40" i="37" s="1"/>
  <c r="H33" i="37"/>
  <c r="D43" i="42"/>
  <c r="H6" i="42"/>
  <c r="D43" i="37" l="1"/>
  <c r="T48" i="3"/>
  <c r="H44" i="50"/>
  <c r="T30" i="50" s="1"/>
  <c r="S22" i="50"/>
  <c r="E44" i="50"/>
  <c r="T27" i="50" s="1"/>
  <c r="G44" i="50"/>
  <c r="T29" i="50" s="1"/>
  <c r="M44" i="50"/>
  <c r="T35" i="50" s="1"/>
  <c r="O44" i="50"/>
  <c r="T37" i="50" s="1"/>
  <c r="D44" i="50"/>
  <c r="T26" i="50" s="1"/>
  <c r="P44" i="50"/>
  <c r="F44" i="50"/>
  <c r="T28" i="50" s="1"/>
  <c r="I44" i="50"/>
  <c r="T31" i="50" s="1"/>
  <c r="J44" i="50"/>
  <c r="T32" i="50" s="1"/>
  <c r="K44" i="50"/>
  <c r="T33" i="50" s="1"/>
  <c r="N44" i="50"/>
  <c r="T36" i="50" s="1"/>
  <c r="L44" i="50"/>
  <c r="T34" i="50" s="1"/>
  <c r="T47" i="44"/>
  <c r="T42" i="44"/>
  <c r="T44" i="44"/>
  <c r="T43" i="44"/>
  <c r="T45" i="44"/>
  <c r="S48" i="44"/>
  <c r="S26" i="37"/>
  <c r="T46" i="44"/>
  <c r="N43" i="37"/>
  <c r="S36" i="44"/>
  <c r="G44" i="3"/>
  <c r="T29" i="3" s="1"/>
  <c r="P44" i="3"/>
  <c r="H44" i="3"/>
  <c r="T30" i="3" s="1"/>
  <c r="E44" i="3"/>
  <c r="T27" i="3" s="1"/>
  <c r="C44" i="3"/>
  <c r="T25" i="3" s="1"/>
  <c r="L44" i="3"/>
  <c r="T34" i="3" s="1"/>
  <c r="K44" i="3"/>
  <c r="T33" i="3" s="1"/>
  <c r="N44" i="3"/>
  <c r="T36" i="3" s="1"/>
  <c r="I44" i="3"/>
  <c r="T31" i="3" s="1"/>
  <c r="S22" i="3"/>
  <c r="J44" i="3"/>
  <c r="T32" i="3" s="1"/>
  <c r="F44" i="3"/>
  <c r="T28" i="3" s="1"/>
  <c r="O44" i="3"/>
  <c r="T37" i="3" s="1"/>
  <c r="M44" i="3"/>
  <c r="T35" i="3" s="1"/>
  <c r="H11" i="42"/>
  <c r="P6" i="42"/>
  <c r="S25" i="37"/>
  <c r="S28" i="44"/>
  <c r="P40" i="42"/>
  <c r="S26" i="42"/>
  <c r="C44" i="50"/>
  <c r="T25" i="50" s="1"/>
  <c r="S32" i="44"/>
  <c r="J33" i="49"/>
  <c r="T48" i="44" l="1"/>
  <c r="T47" i="42"/>
  <c r="S48" i="42"/>
  <c r="T45" i="42"/>
  <c r="T43" i="42"/>
  <c r="T42" i="42"/>
  <c r="T44" i="42"/>
  <c r="T46" i="42"/>
  <c r="S36" i="37"/>
  <c r="J40" i="49"/>
  <c r="P33" i="49"/>
  <c r="J33" i="37"/>
  <c r="H43" i="42"/>
  <c r="P43" i="42" s="1"/>
  <c r="P11" i="42"/>
  <c r="H6" i="44"/>
  <c r="T48" i="42" l="1"/>
  <c r="S46" i="49"/>
  <c r="P33" i="37"/>
  <c r="P6" i="44"/>
  <c r="P6" i="37" s="1"/>
  <c r="H11" i="44"/>
  <c r="H6" i="37"/>
  <c r="S30" i="42"/>
  <c r="J43" i="49"/>
  <c r="P43" i="49" s="1"/>
  <c r="P40" i="49"/>
  <c r="J40" i="37"/>
  <c r="P40" i="37" s="1"/>
  <c r="H43" i="44" l="1"/>
  <c r="P43" i="44" s="1"/>
  <c r="P11" i="44"/>
  <c r="P11" i="37" s="1"/>
  <c r="H11" i="37"/>
  <c r="T43" i="49"/>
  <c r="T42" i="49"/>
  <c r="S48" i="49"/>
  <c r="T47" i="49"/>
  <c r="T45" i="49"/>
  <c r="T44" i="49"/>
  <c r="T44" i="37"/>
  <c r="S48" i="37"/>
  <c r="T43" i="37"/>
  <c r="T45" i="37"/>
  <c r="T42" i="37"/>
  <c r="T47" i="37"/>
  <c r="S46" i="37"/>
  <c r="T46" i="37"/>
  <c r="P44" i="42"/>
  <c r="I44" i="42"/>
  <c r="T31" i="42" s="1"/>
  <c r="K44" i="42"/>
  <c r="T33" i="42" s="1"/>
  <c r="L44" i="42"/>
  <c r="T34" i="42" s="1"/>
  <c r="G44" i="42"/>
  <c r="T29" i="42" s="1"/>
  <c r="O44" i="42"/>
  <c r="T37" i="42" s="1"/>
  <c r="N44" i="42"/>
  <c r="T36" i="42" s="1"/>
  <c r="F44" i="42"/>
  <c r="T28" i="42" s="1"/>
  <c r="C44" i="42"/>
  <c r="T25" i="42" s="1"/>
  <c r="E44" i="42"/>
  <c r="T27" i="42" s="1"/>
  <c r="S22" i="42"/>
  <c r="M44" i="42"/>
  <c r="T35" i="42" s="1"/>
  <c r="J44" i="42"/>
  <c r="T32" i="42" s="1"/>
  <c r="D44" i="42"/>
  <c r="T26" i="42" s="1"/>
  <c r="T46" i="49"/>
  <c r="S32" i="49"/>
  <c r="J43" i="37"/>
  <c r="H44" i="42"/>
  <c r="T30" i="42" s="1"/>
  <c r="T48" i="49" l="1"/>
  <c r="S32" i="37"/>
  <c r="H44" i="49"/>
  <c r="T30" i="49" s="1"/>
  <c r="M44" i="49"/>
  <c r="T35" i="49" s="1"/>
  <c r="K44" i="49"/>
  <c r="T33" i="49" s="1"/>
  <c r="L44" i="49"/>
  <c r="T34" i="49" s="1"/>
  <c r="N44" i="49"/>
  <c r="T36" i="49" s="1"/>
  <c r="G44" i="49"/>
  <c r="T29" i="49" s="1"/>
  <c r="D44" i="49"/>
  <c r="T26" i="49" s="1"/>
  <c r="E44" i="49"/>
  <c r="T27" i="49" s="1"/>
  <c r="F44" i="49"/>
  <c r="T28" i="49" s="1"/>
  <c r="O44" i="49"/>
  <c r="T37" i="49" s="1"/>
  <c r="S22" i="49"/>
  <c r="P44" i="49"/>
  <c r="I44" i="49"/>
  <c r="T31" i="49" s="1"/>
  <c r="C44" i="49"/>
  <c r="T25" i="49" s="1"/>
  <c r="J44" i="49"/>
  <c r="T32" i="49" s="1"/>
  <c r="S30" i="44"/>
  <c r="H43" i="37"/>
  <c r="P43" i="37" s="1"/>
  <c r="S30" i="37" l="1"/>
  <c r="H44" i="44"/>
  <c r="T30" i="44" s="1"/>
  <c r="C44" i="44"/>
  <c r="T25" i="44" s="1"/>
  <c r="G44" i="44"/>
  <c r="T29" i="44" s="1"/>
  <c r="L44" i="44"/>
  <c r="T34" i="44" s="1"/>
  <c r="O44" i="44"/>
  <c r="T37" i="44" s="1"/>
  <c r="K44" i="44"/>
  <c r="T33" i="44" s="1"/>
  <c r="E44" i="44"/>
  <c r="T27" i="44" s="1"/>
  <c r="S22" i="44"/>
  <c r="D44" i="44"/>
  <c r="T26" i="44" s="1"/>
  <c r="I44" i="44"/>
  <c r="T31" i="44" s="1"/>
  <c r="P44" i="44"/>
  <c r="M44" i="44"/>
  <c r="T35" i="44" s="1"/>
  <c r="F44" i="44"/>
  <c r="T28" i="44" s="1"/>
  <c r="N44" i="44"/>
  <c r="T36" i="44" s="1"/>
  <c r="J44" i="44"/>
  <c r="T32" i="44" s="1"/>
  <c r="O44" i="37" l="1"/>
  <c r="T37" i="37" s="1"/>
  <c r="E44" i="37"/>
  <c r="T27" i="37" s="1"/>
  <c r="L44" i="37"/>
  <c r="T34" i="37" s="1"/>
  <c r="K44" i="37"/>
  <c r="T33" i="37" s="1"/>
  <c r="S22" i="37"/>
  <c r="M44" i="37"/>
  <c r="T35" i="37" s="1"/>
  <c r="P44" i="37"/>
  <c r="I44" i="37"/>
  <c r="T31" i="37" s="1"/>
  <c r="G44" i="37"/>
  <c r="T29" i="37" s="1"/>
  <c r="F44" i="37"/>
  <c r="T28" i="37" s="1"/>
  <c r="D44" i="37"/>
  <c r="T26" i="37" s="1"/>
  <c r="C44" i="37"/>
  <c r="T25" i="37" s="1"/>
  <c r="N44" i="37"/>
  <c r="T36" i="37" s="1"/>
  <c r="J44" i="37"/>
  <c r="T32" i="37" s="1"/>
  <c r="H44" i="37"/>
  <c r="T30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0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0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<sst xmlns="http://schemas.openxmlformats.org/spreadsheetml/2006/main" count="1867" uniqueCount="115">
  <si>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</si>
  <si>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</si>
  <si>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</si>
  <si>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</si>
  <si>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</si>
  <si>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</si>
  <si>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</si>
  <si>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</si>
  <si>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</si>
  <si>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</si>
  <si>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</si>
  <si>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</si>
  <si>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</si>
  <si>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</si>
  <si>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</si>
  <si>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</si>
  <si>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</si>
  <si>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</si>
  <si>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</si>
  <si>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</si>
  <si>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</si>
  <si>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</si>
  <si>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</si>
  <si>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</si>
  <si>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</si>
  <si>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</si>
  <si>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</si>
  <si>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</si>
  <si>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</si>
  <si>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</si>
  <si>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</si>
  <si>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</si>
  <si>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</si>
  <si>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</si>
  <si>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</si>
  <si>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</si>
  <si>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</si>
  <si>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</si>
  <si>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</si>
  <si>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</si>
  <si>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</si>
  <si>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</si>
  <si>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</si>
  <si>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</si>
  <si>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</si>
  <si>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</si>
  <si>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</si>
  <si>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</si>
  <si>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</si>
  <si>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</si>
  <si>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</si>
  <si>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</si>
  <si>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</si>
  <si>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</si>
  <si>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</si>
  <si>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</si>
  <si>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</si>
  <si>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</si>
  <si>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</si>
  <si>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</si>
  <si>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</si>
  <si>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</si>
  <si>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</si>
  <si>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</si>
  <si>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</si>
  <si>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</si>
  <si>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</si>
  <si>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</si>
  <si>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</si>
  <si>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</si>
  <si>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</si>
  <si>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Värmlands län</t>
  </si>
  <si>
    <t>Ånga</t>
  </si>
  <si>
    <t>Slam+starkgas</t>
  </si>
  <si>
    <t>1784 Arvika</t>
  </si>
  <si>
    <t>1730 Eda</t>
  </si>
  <si>
    <t>1782 Filipstad</t>
  </si>
  <si>
    <t>1763 Forshaga</t>
  </si>
  <si>
    <t>1764 Grums</t>
  </si>
  <si>
    <t>1783 Hagfors</t>
  </si>
  <si>
    <t>1761 Hammarö</t>
  </si>
  <si>
    <t>1780 Karlstad</t>
  </si>
  <si>
    <t>1715 Kil</t>
  </si>
  <si>
    <t>1781 Kristinehamn</t>
  </si>
  <si>
    <t>1762 Munkfors</t>
  </si>
  <si>
    <t>1760 Storfors</t>
  </si>
  <si>
    <t>1766 Sunne</t>
  </si>
  <si>
    <t>1785 Säffle</t>
  </si>
  <si>
    <t>1737 Torsby</t>
  </si>
  <si>
    <t>1765 Årjäng</t>
  </si>
  <si>
    <t>flytande (förnybara)</t>
  </si>
  <si>
    <t>Import</t>
  </si>
  <si>
    <t>Export</t>
  </si>
  <si>
    <t>Beckolja</t>
  </si>
  <si>
    <t>industriellt mottryck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</si>
  <si>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</si>
  <si>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</si>
  <si>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</si>
  <si>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</si>
  <si>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</si>
  <si>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</si>
  <si>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</si>
  <si>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Ånga+Hetvatten</t>
  </si>
  <si>
    <t>Ånga + hetvatten</t>
  </si>
  <si>
    <t>Juni 2022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</si>
  <si>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</si>
  <si>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Hammarö</t>
  </si>
  <si>
    <t>Karlstad</t>
  </si>
  <si>
    <t>Källa</t>
  </si>
  <si>
    <t>Karlstad Energi</t>
  </si>
  <si>
    <t>2022-10-21</t>
  </si>
  <si>
    <t>Kristina.rebane@lansstyrelsen.se</t>
  </si>
  <si>
    <t>Kristina Rebane</t>
  </si>
  <si>
    <t>Thea Rosén Sjökvist, Ronja Beijer Englund, Cristofer Kindgren</t>
  </si>
  <si>
    <t>thea.rosen.sjokvist@wsp.com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</si>
</sst>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(* #,##0.00_);_(* \(#,##0.00\);_(* &quot;-&quot;??_);_(@_)"/>
  </numFmts>
  <fonts count="5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  <scheme val="minor"/>
    </font>
    <font>
      <u/>
      <sz val="11"/>
      <color rgb="FFFF0000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i/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A07A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3" fontId="0" fillId="0" borderId="0" xfId="0" applyNumberFormat="1"/>
    <xf numFmtId="0" fontId="17" fillId="0" borderId="0" xfId="0" applyFont="1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2" fillId="0" borderId="1" xfId="1" applyFont="1" applyFill="1" applyBorder="1" applyProtection="1"/>
    <xf numFmtId="0" fontId="21" fillId="0" borderId="1" xfId="1" applyFont="1" applyFill="1" applyBorder="1" applyProtection="1"/>
    <xf numFmtId="0" fontId="23" fillId="0" borderId="1" xfId="0" applyFont="1" applyFill="1" applyBorder="1" applyProtection="1"/>
    <xf numFmtId="0" fontId="6" fillId="0" borderId="2" xfId="1" applyFont="1" applyBorder="1"/>
    <xf numFmtId="0" fontId="23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1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1" fillId="0" borderId="9" xfId="1" applyFont="1" applyFill="1" applyBorder="1" applyProtection="1"/>
    <xf numFmtId="0" fontId="4" fillId="0" borderId="8" xfId="1" applyFont="1" applyBorder="1"/>
    <xf numFmtId="164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4" fillId="0" borderId="1" xfId="1" applyFont="1" applyBorder="1"/>
    <xf numFmtId="3" fontId="24" fillId="0" borderId="1" xfId="1" applyNumberFormat="1" applyFont="1" applyBorder="1"/>
    <xf numFmtId="3" fontId="8" fillId="0" borderId="1" xfId="1" applyNumberFormat="1" applyFont="1" applyBorder="1"/>
    <xf numFmtId="164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0" fontId="4" fillId="0" borderId="9" xfId="1" applyFont="1" applyBorder="1"/>
    <xf numFmtId="165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164" fontId="4" fillId="0" borderId="11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20" fillId="0" borderId="1" xfId="0" applyFont="1" applyFill="1" applyBorder="1" applyProtection="1"/>
    <xf numFmtId="0" fontId="22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1" fontId="1" fillId="0" borderId="1" xfId="0" applyNumberFormat="1" applyFont="1" applyFill="1" applyBorder="1" applyProtection="1"/>
    <xf numFmtId="3" fontId="25" fillId="0" borderId="1" xfId="1" applyNumberFormat="1" applyFont="1" applyFill="1" applyBorder="1" applyAlignment="1" applyProtection="1">
      <alignment horizontal="center"/>
    </xf>
    <xf numFmtId="3" fontId="26" fillId="0" borderId="1" xfId="1" applyNumberFormat="1" applyFont="1" applyFill="1" applyBorder="1" applyAlignment="1" applyProtection="1">
      <alignment horizontal="center"/>
    </xf>
    <xf numFmtId="0" fontId="27" fillId="0" borderId="1" xfId="1" applyFont="1" applyFill="1" applyBorder="1" applyAlignment="1" applyProtection="1">
      <alignment horizontal="center"/>
    </xf>
    <xf numFmtId="1" fontId="27" fillId="0" borderId="1" xfId="1" applyNumberFormat="1" applyFont="1" applyFill="1" applyBorder="1" applyAlignment="1" applyProtection="1">
      <alignment horizontal="center"/>
    </xf>
    <xf numFmtId="3" fontId="27" fillId="0" borderId="1" xfId="1" applyNumberFormat="1" applyFont="1" applyFill="1" applyBorder="1" applyAlignment="1" applyProtection="1">
      <alignment horizontal="center"/>
    </xf>
    <xf numFmtId="3" fontId="28" fillId="0" borderId="1" xfId="1" applyNumberFormat="1" applyFont="1" applyFill="1" applyBorder="1" applyAlignment="1" applyProtection="1">
      <alignment horizontal="center"/>
    </xf>
    <xf numFmtId="3" fontId="27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5" borderId="15" xfId="0" applyFill="1" applyBorder="1"/>
    <xf numFmtId="0" fontId="0" fillId="5" borderId="17" xfId="0" applyFill="1" applyBorder="1"/>
    <xf numFmtId="0" fontId="12" fillId="0" borderId="0" xfId="243"/>
    <xf numFmtId="0" fontId="38" fillId="0" borderId="0" xfId="0" applyFont="1" applyAlignment="1">
      <alignment vertical="center"/>
    </xf>
    <xf numFmtId="14" fontId="0" fillId="0" borderId="13" xfId="0" quotePrefix="1" applyNumberFormat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4" xfId="0" applyBorder="1"/>
    <xf numFmtId="0" fontId="25" fillId="0" borderId="1" xfId="1" applyFont="1" applyFill="1" applyBorder="1" applyAlignment="1" applyProtection="1">
      <alignment horizontal="center"/>
    </xf>
    <xf numFmtId="0" fontId="25" fillId="0" borderId="1" xfId="1" applyFont="1" applyFill="1" applyBorder="1" applyProtection="1"/>
    <xf numFmtId="3" fontId="25" fillId="0" borderId="1" xfId="1" applyNumberFormat="1" applyFont="1" applyBorder="1" applyAlignment="1">
      <alignment horizontal="center" wrapText="1"/>
    </xf>
    <xf numFmtId="3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 wrapText="1"/>
    </xf>
    <xf numFmtId="0" fontId="40" fillId="0" borderId="1" xfId="1" applyFont="1" applyFill="1" applyBorder="1" applyProtection="1"/>
    <xf numFmtId="3" fontId="40" fillId="4" borderId="1" xfId="1" applyNumberFormat="1" applyFont="1" applyFill="1" applyBorder="1" applyAlignment="1">
      <alignment horizontal="center" wrapText="1"/>
    </xf>
    <xf numFmtId="3" fontId="40" fillId="0" borderId="1" xfId="1" applyNumberFormat="1" applyFont="1" applyBorder="1" applyAlignment="1">
      <alignment horizontal="center" wrapText="1"/>
    </xf>
    <xf numFmtId="3" fontId="40" fillId="0" borderId="1" xfId="1" applyNumberFormat="1" applyFont="1" applyFill="1" applyBorder="1" applyAlignment="1">
      <alignment horizontal="center" wrapText="1"/>
    </xf>
    <xf numFmtId="0" fontId="40" fillId="4" borderId="1" xfId="1" applyFont="1" applyFill="1" applyBorder="1" applyAlignment="1">
      <alignment horizontal="center" wrapText="1"/>
    </xf>
    <xf numFmtId="3" fontId="41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>
      <alignment horizontal="center"/>
    </xf>
    <xf numFmtId="3" fontId="40" fillId="4" borderId="1" xfId="1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3" fontId="25" fillId="0" borderId="1" xfId="1" applyNumberFormat="1" applyFont="1" applyBorder="1" applyAlignment="1">
      <alignment horizontal="center"/>
    </xf>
    <xf numFmtId="3" fontId="25" fillId="2" borderId="1" xfId="1" applyNumberFormat="1" applyFont="1" applyFill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9" fontId="25" fillId="3" borderId="1" xfId="233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43" fillId="0" borderId="1" xfId="0" applyFont="1" applyBorder="1" applyAlignment="1">
      <alignment horizontal="center"/>
    </xf>
    <xf numFmtId="3" fontId="27" fillId="0" borderId="1" xfId="0" applyNumberFormat="1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/>
    <xf numFmtId="0" fontId="27" fillId="0" borderId="1" xfId="0" applyFont="1" applyFill="1" applyBorder="1"/>
    <xf numFmtId="0" fontId="25" fillId="0" borderId="1" xfId="1" applyFont="1" applyBorder="1" applyAlignment="1">
      <alignment horizontal="center"/>
    </xf>
    <xf numFmtId="164" fontId="44" fillId="0" borderId="1" xfId="2" applyNumberFormat="1" applyFont="1" applyBorder="1"/>
    <xf numFmtId="1" fontId="25" fillId="0" borderId="1" xfId="1" applyNumberFormat="1" applyFont="1" applyBorder="1" applyAlignment="1">
      <alignment horizontal="center"/>
    </xf>
    <xf numFmtId="1" fontId="25" fillId="0" borderId="1" xfId="1" applyNumberFormat="1" applyFont="1" applyFill="1" applyBorder="1" applyAlignment="1">
      <alignment horizontal="center"/>
    </xf>
    <xf numFmtId="3" fontId="25" fillId="0" borderId="1" xfId="1" applyNumberFormat="1" applyFont="1" applyBorder="1"/>
    <xf numFmtId="3" fontId="25" fillId="0" borderId="1" xfId="1" applyNumberFormat="1" applyFont="1" applyFill="1" applyBorder="1"/>
    <xf numFmtId="0" fontId="25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25" fillId="0" borderId="1" xfId="1" applyFont="1" applyBorder="1"/>
    <xf numFmtId="3" fontId="45" fillId="0" borderId="1" xfId="1" applyNumberFormat="1" applyFont="1" applyBorder="1" applyAlignment="1">
      <alignment horizontal="center"/>
    </xf>
    <xf numFmtId="3" fontId="45" fillId="0" borderId="1" xfId="1" applyNumberFormat="1" applyFont="1" applyFill="1" applyBorder="1" applyAlignment="1">
      <alignment horizontal="center"/>
    </xf>
    <xf numFmtId="3" fontId="40" fillId="0" borderId="1" xfId="1" applyNumberFormat="1" applyFont="1" applyBorder="1" applyAlignment="1">
      <alignment horizontal="center"/>
    </xf>
    <xf numFmtId="3" fontId="46" fillId="0" borderId="1" xfId="0" applyNumberFormat="1" applyFont="1" applyFill="1" applyBorder="1" applyAlignment="1" applyProtection="1">
      <alignment horizontal="center"/>
    </xf>
    <xf numFmtId="3" fontId="25" fillId="5" borderId="1" xfId="1" applyNumberFormat="1" applyFont="1" applyFill="1" applyBorder="1" applyAlignment="1">
      <alignment horizontal="center"/>
    </xf>
    <xf numFmtId="3" fontId="42" fillId="0" borderId="1" xfId="1" applyNumberFormat="1" applyFont="1" applyFill="1" applyBorder="1" applyAlignment="1">
      <alignment horizontal="center"/>
    </xf>
    <xf numFmtId="9" fontId="25" fillId="0" borderId="1" xfId="244" applyFont="1" applyFill="1" applyBorder="1" applyAlignment="1" applyProtection="1">
      <alignment horizontal="center"/>
    </xf>
    <xf numFmtId="3" fontId="27" fillId="0" borderId="1" xfId="1" applyNumberFormat="1" applyFont="1" applyBorder="1" applyAlignment="1">
      <alignment horizontal="center"/>
    </xf>
    <xf numFmtId="3" fontId="27" fillId="0" borderId="1" xfId="1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/>
    </xf>
    <xf numFmtId="3" fontId="27" fillId="2" borderId="1" xfId="1" applyNumberFormat="1" applyFont="1" applyFill="1" applyBorder="1" applyAlignment="1">
      <alignment horizontal="center"/>
    </xf>
    <xf numFmtId="3" fontId="43" fillId="0" borderId="1" xfId="1" applyNumberFormat="1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9" fontId="27" fillId="3" borderId="1" xfId="233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0" fontId="25" fillId="0" borderId="1" xfId="1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1" fontId="28" fillId="0" borderId="1" xfId="1" applyNumberFormat="1" applyFont="1" applyFill="1" applyBorder="1" applyAlignment="1" applyProtection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3" fontId="52" fillId="0" borderId="1" xfId="0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4" fillId="0" borderId="1" xfId="0" applyNumberFormat="1" applyFont="1" applyFill="1" applyBorder="1" applyAlignment="1" applyProtection="1">
      <alignment horizontal="center"/>
    </xf>
    <xf numFmtId="3" fontId="54" fillId="0" borderId="1" xfId="1" applyNumberFormat="1" applyFont="1" applyFill="1" applyBorder="1" applyAlignment="1" applyProtection="1">
      <alignment horizontal="center"/>
    </xf>
    <xf numFmtId="1" fontId="54" fillId="0" borderId="1" xfId="1" applyNumberFormat="1" applyFont="1" applyFill="1" applyBorder="1" applyAlignment="1" applyProtection="1">
      <alignment horizontal="center"/>
    </xf>
    <xf numFmtId="14" fontId="0" fillId="0" borderId="15" xfId="0" quotePrefix="1" applyNumberFormat="1" applyFill="1" applyBorder="1" applyAlignment="1">
      <alignment horizontal="left"/>
    </xf>
    <xf numFmtId="0" fontId="12" fillId="0" borderId="15" xfId="243" applyFill="1" applyBorder="1" applyAlignment="1">
      <alignment horizontal="left"/>
    </xf>
    <xf numFmtId="0" fontId="46" fillId="0" borderId="15" xfId="243" applyFont="1" applyFill="1" applyBorder="1" applyAlignment="1">
      <alignment horizontal="left"/>
    </xf>
    <xf numFmtId="0" fontId="12" fillId="0" borderId="17" xfId="243" applyFill="1" applyBorder="1"/>
    <xf numFmtId="0" fontId="0" fillId="0" borderId="0" xfId="0" applyFill="1"/>
    <xf numFmtId="0" fontId="33" fillId="5" borderId="14" xfId="0" applyFont="1" applyFill="1" applyBorder="1"/>
    <xf numFmtId="0" fontId="12" fillId="5" borderId="16" xfId="243" applyFill="1" applyBorder="1"/>
    <xf numFmtId="0" fontId="31" fillId="5" borderId="12" xfId="0" applyFont="1" applyFill="1" applyBorder="1" applyAlignment="1">
      <alignment vertical="center" wrapText="1"/>
    </xf>
    <xf numFmtId="0" fontId="31" fillId="5" borderId="1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/>
  </cellXfs>
  <cellStyles count="245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3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" xfId="244" builtinId="5"/>
    <cellStyle name="Percent 2" xfId="2" xr:uid="{00000000-0005-0000-0000-0000F2000000}"/>
    <cellStyle name="Percent 3" xfId="231" xr:uid="{00000000-0005-0000-0000-0000F3000000}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V&#228;rmland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Import och export"/>
      <sheetName val="Uppgifter från MR"/>
      <sheetName val="Biogasproduktion och fordonsgas"/>
      <sheetName val="Solceller"/>
      <sheetName val="Vindkraftproduktion"/>
      <sheetName val="Mindre vattenkraft, från LST"/>
      <sheetName val="Mindre vattenkraft"/>
      <sheetName val="Länsstyrelsen 2017"/>
      <sheetName val="Länsstyrelsen 2020"/>
      <sheetName val="Miljörapporter 2020"/>
      <sheetName val="KVV miljörapporter"/>
      <sheetName val="Miljörapporter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23656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19654.625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44711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983165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4237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322040</v>
          </cell>
        </row>
        <row r="203">
          <cell r="N203">
            <v>11956.252900584795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N206">
            <v>284897.88307692308</v>
          </cell>
          <cell r="T206"/>
        </row>
        <row r="207">
          <cell r="N207">
            <v>32025.380477672326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23590.751879699248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9624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209451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151821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22">
          <cell r="N322">
            <v>361091.23</v>
          </cell>
        </row>
        <row r="323">
          <cell r="N323">
            <v>4187.1645203446324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N327">
            <v>414824.78447078133</v>
          </cell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18660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86">
          <cell r="N386">
            <v>160417.11278195487</v>
          </cell>
        </row>
        <row r="387">
          <cell r="N387">
            <v>0</v>
          </cell>
        </row>
        <row r="388">
          <cell r="Q388"/>
          <cell r="U388"/>
          <cell r="V388"/>
        </row>
        <row r="389">
          <cell r="N389">
            <v>0</v>
          </cell>
        </row>
        <row r="390">
          <cell r="R390"/>
          <cell r="T390"/>
        </row>
        <row r="391">
          <cell r="S391"/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144372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125030.98496240602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42">
          <cell r="N442">
            <v>70095</v>
          </cell>
        </row>
        <row r="443">
          <cell r="N443">
            <v>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R446"/>
          <cell r="T446"/>
        </row>
        <row r="447">
          <cell r="S447"/>
        </row>
        <row r="448">
          <cell r="N448">
            <v>0</v>
          </cell>
        </row>
        <row r="450">
          <cell r="N450">
            <v>3</v>
          </cell>
        </row>
        <row r="451">
          <cell r="N451">
            <v>10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27902.150375939847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40155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82">
          <cell r="N482">
            <v>114409</v>
          </cell>
        </row>
        <row r="483">
          <cell r="N483">
            <v>4897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>
            <v>125209</v>
          </cell>
        </row>
        <row r="487">
          <cell r="S487">
            <v>4665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498">
          <cell r="N498">
            <v>461</v>
          </cell>
        </row>
        <row r="499">
          <cell r="N499">
            <v>0</v>
          </cell>
        </row>
        <row r="500">
          <cell r="Q500"/>
          <cell r="U500"/>
          <cell r="V500"/>
        </row>
        <row r="501">
          <cell r="N501">
            <v>0</v>
          </cell>
        </row>
        <row r="502">
          <cell r="R502"/>
          <cell r="T502"/>
        </row>
        <row r="503">
          <cell r="S503"/>
        </row>
        <row r="504">
          <cell r="N504">
            <v>0</v>
          </cell>
        </row>
        <row r="506">
          <cell r="N506">
            <v>439104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53912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/>
        </row>
        <row r="576">
          <cell r="N576">
            <v>0</v>
          </cell>
        </row>
        <row r="578">
          <cell r="N578">
            <v>631600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602">
          <cell r="N602">
            <v>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Q612"/>
          <cell r="U612"/>
          <cell r="V612"/>
        </row>
        <row r="613">
          <cell r="N613">
            <v>0</v>
          </cell>
        </row>
        <row r="614">
          <cell r="R614"/>
          <cell r="T614"/>
        </row>
        <row r="615">
          <cell r="S615"/>
        </row>
        <row r="616">
          <cell r="N616">
            <v>0</v>
          </cell>
        </row>
        <row r="618">
          <cell r="N618">
            <v>155581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/>
        </row>
        <row r="632">
          <cell r="N632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N658">
            <v>18248.849624060153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66">
          <cell r="N666">
            <v>4718.1503759398493</v>
          </cell>
        </row>
        <row r="667">
          <cell r="N667">
            <v>0</v>
          </cell>
        </row>
        <row r="668">
          <cell r="Q668"/>
          <cell r="U668"/>
          <cell r="V668"/>
        </row>
        <row r="669">
          <cell r="N669">
            <v>0</v>
          </cell>
        </row>
        <row r="670">
          <cell r="R670"/>
          <cell r="T670"/>
        </row>
        <row r="671">
          <cell r="S671"/>
        </row>
        <row r="672">
          <cell r="N67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42521</v>
          </cell>
        </row>
        <row r="67">
          <cell r="N67">
            <v>219</v>
          </cell>
        </row>
        <row r="68">
          <cell r="Q68"/>
          <cell r="U68"/>
          <cell r="V68">
            <v>46506.25</v>
          </cell>
        </row>
        <row r="69">
          <cell r="N69">
            <v>0</v>
          </cell>
        </row>
        <row r="70">
          <cell r="R70"/>
          <cell r="T70"/>
        </row>
        <row r="71">
          <cell r="S71">
            <v>1103.75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252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14">
          <cell r="N114">
            <v>8500</v>
          </cell>
        </row>
        <row r="115">
          <cell r="N115">
            <v>7015.4639175257735</v>
          </cell>
        </row>
        <row r="116">
          <cell r="Q116"/>
          <cell r="U116"/>
          <cell r="V116">
            <v>134867</v>
          </cell>
        </row>
        <row r="117">
          <cell r="N117">
            <v>0</v>
          </cell>
        </row>
        <row r="118">
          <cell r="R118">
            <v>0</v>
          </cell>
          <cell r="T118"/>
        </row>
        <row r="119">
          <cell r="S119"/>
        </row>
        <row r="120">
          <cell r="N120">
            <v>0</v>
          </cell>
        </row>
        <row r="122">
          <cell r="N122">
            <v>17796</v>
          </cell>
        </row>
        <row r="123">
          <cell r="N123">
            <v>100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>
            <v>19162</v>
          </cell>
        </row>
        <row r="128">
          <cell r="N128">
            <v>0</v>
          </cell>
        </row>
        <row r="130">
          <cell r="N130">
            <v>0</v>
          </cell>
          <cell r="W130">
            <v>24800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72534</v>
          </cell>
        </row>
        <row r="179">
          <cell r="N179">
            <v>1164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>
            <v>81467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18200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34">
          <cell r="N234">
            <v>13417</v>
          </cell>
        </row>
        <row r="235">
          <cell r="N235">
            <v>1403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/>
          <cell r="T238"/>
        </row>
        <row r="239">
          <cell r="S239">
            <v>14746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1640</v>
          </cell>
        </row>
        <row r="291">
          <cell r="N291">
            <v>10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>
            <v>2167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8">
          <cell r="N338">
            <v>50052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>
            <v>67946</v>
          </cell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271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</row>
        <row r="400">
          <cell r="N400">
            <v>0</v>
          </cell>
        </row>
        <row r="402">
          <cell r="N402">
            <v>18954</v>
          </cell>
        </row>
        <row r="403">
          <cell r="N403">
            <v>368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>
            <v>20976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1097</v>
          </cell>
        </row>
        <row r="459">
          <cell r="N459">
            <v>1244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</row>
        <row r="480">
          <cell r="N480">
            <v>0</v>
          </cell>
        </row>
        <row r="482">
          <cell r="N482">
            <v>24508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14">
          <cell r="N514">
            <v>4088</v>
          </cell>
        </row>
        <row r="515">
          <cell r="N515">
            <v>716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R518"/>
          <cell r="T518"/>
        </row>
        <row r="519">
          <cell r="S519">
            <v>3840</v>
          </cell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12359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31559</v>
          </cell>
        </row>
        <row r="571">
          <cell r="N571">
            <v>109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>
            <v>36241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594">
          <cell r="N594">
            <v>578</v>
          </cell>
        </row>
        <row r="595">
          <cell r="N595">
            <v>0</v>
          </cell>
        </row>
        <row r="596">
          <cell r="Q596"/>
          <cell r="U596"/>
          <cell r="V596"/>
        </row>
        <row r="597">
          <cell r="N597">
            <v>0</v>
          </cell>
        </row>
        <row r="598">
          <cell r="R598"/>
          <cell r="T598"/>
        </row>
        <row r="599">
          <cell r="S599"/>
        </row>
        <row r="600">
          <cell r="N600">
            <v>0</v>
          </cell>
        </row>
        <row r="602">
          <cell r="N602">
            <v>3682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8">
          <cell r="N618">
            <v>281017</v>
          </cell>
        </row>
        <row r="619">
          <cell r="N619">
            <v>995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>
            <v>403213</v>
          </cell>
        </row>
        <row r="624">
          <cell r="N624">
            <v>0</v>
          </cell>
        </row>
        <row r="626">
          <cell r="N626">
            <v>139357</v>
          </cell>
        </row>
        <row r="627">
          <cell r="N627">
            <v>2458</v>
          </cell>
        </row>
        <row r="628">
          <cell r="Q628"/>
          <cell r="U628"/>
          <cell r="V628">
            <v>149664.58333333334</v>
          </cell>
        </row>
        <row r="629">
          <cell r="N629">
            <v>0</v>
          </cell>
        </row>
        <row r="630">
          <cell r="R630">
            <v>1969</v>
          </cell>
          <cell r="T630"/>
        </row>
        <row r="631">
          <cell r="S631">
            <v>6965.416666666657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</row>
        <row r="637">
          <cell r="N637">
            <v>0</v>
          </cell>
        </row>
        <row r="638">
          <cell r="R638"/>
          <cell r="T638"/>
        </row>
        <row r="639">
          <cell r="S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</row>
        <row r="648">
          <cell r="N648">
            <v>0</v>
          </cell>
        </row>
        <row r="650">
          <cell r="N650">
            <v>19116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Y658">
            <v>7423</v>
          </cell>
          <cell r="Z658">
            <v>131000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</row>
        <row r="677">
          <cell r="N677">
            <v>0</v>
          </cell>
        </row>
        <row r="678">
          <cell r="R678"/>
          <cell r="T678"/>
        </row>
        <row r="679">
          <cell r="S679"/>
        </row>
        <row r="680">
          <cell r="N680">
            <v>0</v>
          </cell>
        </row>
        <row r="682">
          <cell r="N682">
            <v>72262</v>
          </cell>
        </row>
        <row r="683">
          <cell r="N683">
            <v>1990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>
            <v>89340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</row>
        <row r="712">
          <cell r="N712">
            <v>0</v>
          </cell>
        </row>
        <row r="714">
          <cell r="N714">
            <v>18612</v>
          </cell>
        </row>
        <row r="715">
          <cell r="N715">
            <v>0</v>
          </cell>
        </row>
        <row r="716">
          <cell r="Q716"/>
          <cell r="U716"/>
          <cell r="V716"/>
        </row>
        <row r="717">
          <cell r="N717">
            <v>0</v>
          </cell>
        </row>
        <row r="718">
          <cell r="R718"/>
          <cell r="T718"/>
        </row>
        <row r="719">
          <cell r="S719"/>
        </row>
        <row r="720">
          <cell r="N720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</row>
        <row r="736">
          <cell r="N736">
            <v>0</v>
          </cell>
        </row>
        <row r="738">
          <cell r="N738">
            <v>34602</v>
          </cell>
        </row>
        <row r="739">
          <cell r="N739">
            <v>0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/>
          <cell r="T742"/>
        </row>
        <row r="743">
          <cell r="S743">
            <v>41485</v>
          </cell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</row>
        <row r="752">
          <cell r="N752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Q756"/>
          <cell r="U756"/>
          <cell r="V756"/>
        </row>
        <row r="757">
          <cell r="N757">
            <v>0</v>
          </cell>
        </row>
        <row r="758">
          <cell r="R758"/>
          <cell r="T758"/>
        </row>
        <row r="759">
          <cell r="S759"/>
        </row>
        <row r="760">
          <cell r="N760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</row>
        <row r="768">
          <cell r="N768">
            <v>0</v>
          </cell>
        </row>
        <row r="770">
          <cell r="N770">
            <v>7155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</row>
        <row r="776">
          <cell r="N776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</row>
        <row r="792">
          <cell r="N792">
            <v>0</v>
          </cell>
        </row>
        <row r="794">
          <cell r="N794">
            <v>57539</v>
          </cell>
        </row>
        <row r="795">
          <cell r="N795">
            <v>2077</v>
          </cell>
        </row>
        <row r="796">
          <cell r="Q796"/>
          <cell r="U796"/>
          <cell r="V796"/>
        </row>
        <row r="797">
          <cell r="N797">
            <v>0</v>
          </cell>
        </row>
        <row r="798">
          <cell r="R798"/>
          <cell r="T798"/>
        </row>
        <row r="799">
          <cell r="S799">
            <v>68358</v>
          </cell>
        </row>
        <row r="800">
          <cell r="N800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</row>
        <row r="824">
          <cell r="N824">
            <v>0</v>
          </cell>
        </row>
        <row r="826">
          <cell r="N826">
            <v>10481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</row>
        <row r="848">
          <cell r="N848">
            <v>0</v>
          </cell>
        </row>
        <row r="850">
          <cell r="N850">
            <v>75869</v>
          </cell>
        </row>
        <row r="851">
          <cell r="N851">
            <v>651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>
            <v>87869</v>
          </cell>
        </row>
        <row r="856">
          <cell r="N856">
            <v>1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</row>
        <row r="872">
          <cell r="N872">
            <v>0</v>
          </cell>
        </row>
        <row r="874">
          <cell r="N874">
            <v>1928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R878"/>
          <cell r="T878"/>
        </row>
        <row r="879">
          <cell r="S879"/>
        </row>
        <row r="880">
          <cell r="N880">
            <v>0</v>
          </cell>
        </row>
        <row r="882">
          <cell r="N882">
            <v>20249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</row>
        <row r="888">
          <cell r="N888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</row>
        <row r="904">
          <cell r="N904">
            <v>0</v>
          </cell>
        </row>
        <row r="906">
          <cell r="N906">
            <v>25231</v>
          </cell>
        </row>
        <row r="907">
          <cell r="N907">
            <v>437</v>
          </cell>
        </row>
        <row r="908">
          <cell r="Q908"/>
          <cell r="U908"/>
          <cell r="V908"/>
        </row>
        <row r="909">
          <cell r="N909">
            <v>0</v>
          </cell>
        </row>
        <row r="910">
          <cell r="R910"/>
          <cell r="T910"/>
        </row>
        <row r="911">
          <cell r="S911">
            <v>26410</v>
          </cell>
        </row>
        <row r="912">
          <cell r="N912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Q916"/>
          <cell r="U916"/>
          <cell r="V916"/>
        </row>
        <row r="917">
          <cell r="N917">
            <v>0</v>
          </cell>
        </row>
        <row r="918">
          <cell r="R918"/>
          <cell r="T918"/>
        </row>
        <row r="919">
          <cell r="S919"/>
        </row>
        <row r="920">
          <cell r="N920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</row>
        <row r="928">
          <cell r="N928">
            <v>0</v>
          </cell>
        </row>
        <row r="930">
          <cell r="N930">
            <v>24016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</row>
        <row r="944">
          <cell r="N944">
            <v>0</v>
          </cell>
        </row>
      </sheetData>
      <sheetData sheetId="2">
        <row r="83">
          <cell r="N83">
            <v>5784</v>
          </cell>
        </row>
        <row r="84">
          <cell r="Q84"/>
          <cell r="T84"/>
          <cell r="U84"/>
        </row>
        <row r="85">
          <cell r="N85">
            <v>0</v>
          </cell>
        </row>
        <row r="86">
          <cell r="N86">
            <v>1375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13</v>
          </cell>
        </row>
        <row r="92">
          <cell r="N92">
            <v>579</v>
          </cell>
        </row>
        <row r="93">
          <cell r="Q93"/>
          <cell r="T93"/>
          <cell r="U93"/>
        </row>
        <row r="94">
          <cell r="N94">
            <v>6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4700</v>
          </cell>
        </row>
        <row r="99">
          <cell r="N99">
            <v>7451</v>
          </cell>
        </row>
        <row r="101">
          <cell r="N101">
            <v>12393</v>
          </cell>
        </row>
        <row r="102">
          <cell r="Q102"/>
          <cell r="T102"/>
          <cell r="U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5500</v>
          </cell>
        </row>
        <row r="108">
          <cell r="N108">
            <v>8850</v>
          </cell>
        </row>
        <row r="110">
          <cell r="N110">
            <v>62525</v>
          </cell>
        </row>
        <row r="111">
          <cell r="Q111"/>
          <cell r="T111"/>
          <cell r="U111"/>
        </row>
        <row r="112">
          <cell r="N112">
            <v>0</v>
          </cell>
        </row>
        <row r="113">
          <cell r="N113">
            <v>8624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34595</v>
          </cell>
        </row>
        <row r="119">
          <cell r="N119">
            <v>704</v>
          </cell>
        </row>
        <row r="120">
          <cell r="Q120"/>
          <cell r="T120"/>
          <cell r="U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1413</v>
          </cell>
        </row>
        <row r="126">
          <cell r="N126">
            <v>54010</v>
          </cell>
        </row>
        <row r="128">
          <cell r="N128">
            <v>199</v>
          </cell>
        </row>
        <row r="129">
          <cell r="Q129"/>
          <cell r="T129"/>
          <cell r="U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24990</v>
          </cell>
        </row>
        <row r="133">
          <cell r="N133">
            <v>0</v>
          </cell>
        </row>
        <row r="134">
          <cell r="N134">
            <v>9600</v>
          </cell>
        </row>
        <row r="135">
          <cell r="N135">
            <v>47213</v>
          </cell>
        </row>
        <row r="137">
          <cell r="N137">
            <v>0</v>
          </cell>
        </row>
        <row r="138">
          <cell r="Q138"/>
          <cell r="T138"/>
          <cell r="U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11500</v>
          </cell>
        </row>
        <row r="144">
          <cell r="N144">
            <v>1344</v>
          </cell>
        </row>
        <row r="146">
          <cell r="N146">
            <v>0</v>
          </cell>
        </row>
        <row r="147">
          <cell r="Q147"/>
          <cell r="T147"/>
          <cell r="U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64">
          <cell r="N164">
            <v>537</v>
          </cell>
        </row>
        <row r="165">
          <cell r="Q165"/>
          <cell r="T165"/>
          <cell r="U165"/>
        </row>
        <row r="166">
          <cell r="N166">
            <v>0</v>
          </cell>
        </row>
        <row r="167">
          <cell r="N167">
            <v>125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3376</v>
          </cell>
        </row>
        <row r="174">
          <cell r="Q174"/>
          <cell r="T174"/>
          <cell r="U174"/>
        </row>
        <row r="175">
          <cell r="N175">
            <v>11</v>
          </cell>
        </row>
        <row r="176">
          <cell r="N176">
            <v>0</v>
          </cell>
        </row>
        <row r="177">
          <cell r="N177">
            <v>53022</v>
          </cell>
        </row>
        <row r="178">
          <cell r="N178">
            <v>0</v>
          </cell>
        </row>
        <row r="179">
          <cell r="N179">
            <v>5086</v>
          </cell>
          <cell r="V179">
            <v>114500</v>
          </cell>
        </row>
        <row r="180">
          <cell r="N180">
            <v>88084</v>
          </cell>
        </row>
        <row r="182">
          <cell r="N182">
            <v>858</v>
          </cell>
        </row>
        <row r="183">
          <cell r="Q183"/>
          <cell r="T183"/>
          <cell r="U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3324</v>
          </cell>
        </row>
        <row r="189">
          <cell r="N189">
            <v>8297</v>
          </cell>
        </row>
        <row r="191">
          <cell r="N191">
            <v>96825</v>
          </cell>
        </row>
        <row r="192">
          <cell r="Q192"/>
          <cell r="T192"/>
          <cell r="U192"/>
        </row>
        <row r="193">
          <cell r="N193">
            <v>0</v>
          </cell>
        </row>
        <row r="194">
          <cell r="N194">
            <v>17314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200">
          <cell r="N200">
            <v>0</v>
          </cell>
        </row>
        <row r="201">
          <cell r="Q201"/>
          <cell r="T201"/>
          <cell r="U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3238</v>
          </cell>
        </row>
        <row r="207">
          <cell r="N207">
            <v>31268</v>
          </cell>
        </row>
        <row r="209">
          <cell r="N209">
            <v>198</v>
          </cell>
        </row>
        <row r="210">
          <cell r="Q210"/>
          <cell r="T210"/>
          <cell r="U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22509</v>
          </cell>
        </row>
        <row r="214">
          <cell r="N214">
            <v>0</v>
          </cell>
        </row>
        <row r="215">
          <cell r="N215">
            <v>1988</v>
          </cell>
        </row>
        <row r="216">
          <cell r="N216">
            <v>40335</v>
          </cell>
        </row>
        <row r="218">
          <cell r="N218">
            <v>0</v>
          </cell>
        </row>
        <row r="219">
          <cell r="Q219"/>
          <cell r="T219"/>
          <cell r="U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8791</v>
          </cell>
        </row>
        <row r="225">
          <cell r="N225">
            <v>305</v>
          </cell>
        </row>
        <row r="227">
          <cell r="N227">
            <v>0</v>
          </cell>
        </row>
        <row r="228">
          <cell r="Q228"/>
          <cell r="T228"/>
          <cell r="U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45">
          <cell r="N245">
            <v>2977</v>
          </cell>
        </row>
        <row r="246">
          <cell r="Q246"/>
          <cell r="T246"/>
          <cell r="U246"/>
        </row>
        <row r="247">
          <cell r="N247">
            <v>0</v>
          </cell>
        </row>
        <row r="248">
          <cell r="N248">
            <v>431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53</v>
          </cell>
        </row>
        <row r="254">
          <cell r="N254">
            <v>5469</v>
          </cell>
        </row>
        <row r="255">
          <cell r="Q255"/>
          <cell r="T255"/>
          <cell r="U255"/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24616</v>
          </cell>
        </row>
        <row r="259">
          <cell r="N259">
            <v>0</v>
          </cell>
        </row>
        <row r="260">
          <cell r="N260">
            <v>58624</v>
          </cell>
        </row>
        <row r="261">
          <cell r="N261">
            <v>37663</v>
          </cell>
        </row>
        <row r="263">
          <cell r="N263">
            <v>2002</v>
          </cell>
        </row>
        <row r="264">
          <cell r="Q264"/>
          <cell r="T264"/>
          <cell r="U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9451</v>
          </cell>
        </row>
        <row r="270">
          <cell r="N270">
            <v>19606</v>
          </cell>
        </row>
        <row r="272">
          <cell r="N272">
            <v>147747</v>
          </cell>
        </row>
        <row r="273">
          <cell r="Q273"/>
          <cell r="T273"/>
          <cell r="U273"/>
        </row>
        <row r="274">
          <cell r="N274">
            <v>0</v>
          </cell>
        </row>
        <row r="275">
          <cell r="N275">
            <v>29249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48</v>
          </cell>
        </row>
        <row r="281">
          <cell r="N281">
            <v>602</v>
          </cell>
        </row>
        <row r="282">
          <cell r="Q282"/>
          <cell r="T282"/>
          <cell r="U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4239</v>
          </cell>
        </row>
        <row r="288">
          <cell r="N288">
            <v>58399</v>
          </cell>
        </row>
        <row r="290">
          <cell r="N290">
            <v>603</v>
          </cell>
        </row>
        <row r="291">
          <cell r="Q291"/>
          <cell r="T291"/>
          <cell r="U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35480</v>
          </cell>
        </row>
        <row r="295">
          <cell r="N295">
            <v>0</v>
          </cell>
        </row>
        <row r="296">
          <cell r="N296">
            <v>3761</v>
          </cell>
        </row>
        <row r="297">
          <cell r="N297">
            <v>59491</v>
          </cell>
        </row>
        <row r="299">
          <cell r="N299">
            <v>29</v>
          </cell>
        </row>
        <row r="300">
          <cell r="Q300"/>
          <cell r="T300"/>
          <cell r="U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11796</v>
          </cell>
        </row>
        <row r="306">
          <cell r="N306">
            <v>2210</v>
          </cell>
        </row>
        <row r="308">
          <cell r="N308">
            <v>0</v>
          </cell>
        </row>
        <row r="309">
          <cell r="Q309"/>
          <cell r="T309"/>
          <cell r="U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8838</v>
          </cell>
        </row>
        <row r="326">
          <cell r="N326">
            <v>914</v>
          </cell>
        </row>
        <row r="327">
          <cell r="Q327"/>
          <cell r="T327"/>
          <cell r="U327"/>
        </row>
        <row r="328">
          <cell r="N328">
            <v>0</v>
          </cell>
        </row>
        <row r="329">
          <cell r="N329">
            <v>188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1343</v>
          </cell>
        </row>
        <row r="335">
          <cell r="N335">
            <v>7</v>
          </cell>
        </row>
        <row r="336">
          <cell r="Q336"/>
          <cell r="T336"/>
          <cell r="U336"/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2501</v>
          </cell>
        </row>
        <row r="342">
          <cell r="N342">
            <v>1570</v>
          </cell>
        </row>
        <row r="344">
          <cell r="N344">
            <v>1187</v>
          </cell>
        </row>
        <row r="345">
          <cell r="Q345"/>
          <cell r="T345"/>
          <cell r="U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2197</v>
          </cell>
        </row>
        <row r="351">
          <cell r="N351">
            <v>5089</v>
          </cell>
        </row>
        <row r="353">
          <cell r="N353">
            <v>15058</v>
          </cell>
        </row>
        <row r="354">
          <cell r="Q354"/>
          <cell r="T354"/>
          <cell r="U354"/>
        </row>
        <row r="355">
          <cell r="N355">
            <v>0</v>
          </cell>
        </row>
        <row r="356">
          <cell r="N356">
            <v>2176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1</v>
          </cell>
        </row>
        <row r="362">
          <cell r="N362">
            <v>44</v>
          </cell>
        </row>
        <row r="363">
          <cell r="Q363"/>
          <cell r="T363"/>
          <cell r="U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1567</v>
          </cell>
        </row>
        <row r="369">
          <cell r="N369">
            <v>7626</v>
          </cell>
        </row>
        <row r="371">
          <cell r="N371">
            <v>386</v>
          </cell>
        </row>
        <row r="372">
          <cell r="Q372"/>
          <cell r="T372"/>
          <cell r="U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12765</v>
          </cell>
        </row>
        <row r="376">
          <cell r="N376">
            <v>0</v>
          </cell>
        </row>
        <row r="377">
          <cell r="N377">
            <v>77</v>
          </cell>
        </row>
        <row r="378">
          <cell r="N378">
            <v>19059</v>
          </cell>
        </row>
        <row r="380">
          <cell r="N380">
            <v>21</v>
          </cell>
        </row>
        <row r="381">
          <cell r="Q381"/>
          <cell r="T381"/>
          <cell r="U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4281</v>
          </cell>
        </row>
        <row r="387">
          <cell r="N387">
            <v>273</v>
          </cell>
        </row>
        <row r="389">
          <cell r="N389">
            <v>0</v>
          </cell>
        </row>
        <row r="390">
          <cell r="Q390"/>
          <cell r="T390"/>
          <cell r="U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2354</v>
          </cell>
        </row>
        <row r="407">
          <cell r="N407">
            <v>97</v>
          </cell>
        </row>
        <row r="408">
          <cell r="Q408"/>
          <cell r="T408"/>
          <cell r="U408"/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7</v>
          </cell>
        </row>
        <row r="416">
          <cell r="N416">
            <v>46043.747099415203</v>
          </cell>
        </row>
        <row r="417">
          <cell r="Q417"/>
          <cell r="T417"/>
          <cell r="U417"/>
        </row>
        <row r="418">
          <cell r="N418">
            <v>26458.155920397985</v>
          </cell>
          <cell r="W418">
            <v>26458.155920397985</v>
          </cell>
        </row>
        <row r="419">
          <cell r="S419">
            <v>1771012.8421887392</v>
          </cell>
        </row>
        <row r="420">
          <cell r="N420">
            <v>546810.25479144743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335540</v>
          </cell>
          <cell r="AA423">
            <v>689000</v>
          </cell>
        </row>
        <row r="425">
          <cell r="N425">
            <v>109</v>
          </cell>
        </row>
        <row r="426">
          <cell r="Q426"/>
          <cell r="T426"/>
          <cell r="U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6980</v>
          </cell>
        </row>
        <row r="432">
          <cell r="N432">
            <v>13101</v>
          </cell>
        </row>
        <row r="434">
          <cell r="N434">
            <v>52076</v>
          </cell>
        </row>
        <row r="435">
          <cell r="Q435"/>
          <cell r="T435"/>
          <cell r="U435"/>
        </row>
        <row r="436">
          <cell r="N436">
            <v>0</v>
          </cell>
        </row>
        <row r="437">
          <cell r="N437">
            <v>11206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3">
          <cell r="N443">
            <v>69</v>
          </cell>
        </row>
        <row r="444">
          <cell r="Q444"/>
          <cell r="T444"/>
          <cell r="U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636</v>
          </cell>
        </row>
        <row r="450">
          <cell r="N450">
            <v>711592</v>
          </cell>
        </row>
        <row r="452">
          <cell r="N452">
            <v>194</v>
          </cell>
        </row>
        <row r="453">
          <cell r="Q453"/>
          <cell r="T453"/>
          <cell r="U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9550</v>
          </cell>
        </row>
        <row r="457">
          <cell r="N457">
            <v>0</v>
          </cell>
        </row>
        <row r="458">
          <cell r="N458">
            <v>17225</v>
          </cell>
        </row>
        <row r="459">
          <cell r="N459">
            <v>56771</v>
          </cell>
        </row>
        <row r="461">
          <cell r="N461">
            <v>0</v>
          </cell>
        </row>
        <row r="462">
          <cell r="Q462"/>
          <cell r="T462"/>
          <cell r="U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17339</v>
          </cell>
        </row>
        <row r="468">
          <cell r="N468">
            <v>2468</v>
          </cell>
        </row>
        <row r="470">
          <cell r="N470">
            <v>0</v>
          </cell>
        </row>
        <row r="471">
          <cell r="Q471"/>
          <cell r="T471"/>
          <cell r="U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88">
          <cell r="N488">
            <v>355</v>
          </cell>
        </row>
        <row r="489">
          <cell r="Q489"/>
          <cell r="T489"/>
          <cell r="U489"/>
        </row>
        <row r="490">
          <cell r="N490">
            <v>0</v>
          </cell>
        </row>
        <row r="491">
          <cell r="N491">
            <v>9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7">
          <cell r="N497">
            <v>87</v>
          </cell>
        </row>
        <row r="498">
          <cell r="Q498"/>
          <cell r="T498"/>
          <cell r="U498"/>
        </row>
        <row r="499">
          <cell r="N499">
            <v>19</v>
          </cell>
        </row>
        <row r="500">
          <cell r="N500">
            <v>0</v>
          </cell>
        </row>
        <row r="501">
          <cell r="N501">
            <v>260</v>
          </cell>
        </row>
        <row r="502">
          <cell r="N502">
            <v>0</v>
          </cell>
        </row>
        <row r="503">
          <cell r="N503">
            <v>9573</v>
          </cell>
        </row>
        <row r="504">
          <cell r="N504">
            <v>35580</v>
          </cell>
        </row>
        <row r="506">
          <cell r="N506">
            <v>1383</v>
          </cell>
        </row>
        <row r="507">
          <cell r="Q507"/>
          <cell r="T507"/>
          <cell r="U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2364</v>
          </cell>
        </row>
        <row r="513">
          <cell r="N513">
            <v>3554</v>
          </cell>
        </row>
        <row r="515">
          <cell r="N515">
            <v>36479</v>
          </cell>
        </row>
        <row r="516">
          <cell r="Q516"/>
          <cell r="T516"/>
          <cell r="U516"/>
        </row>
        <row r="517">
          <cell r="N517">
            <v>0</v>
          </cell>
        </row>
        <row r="518">
          <cell r="N518">
            <v>5684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4">
          <cell r="N524">
            <v>57</v>
          </cell>
        </row>
        <row r="525">
          <cell r="Q525"/>
          <cell r="T525"/>
          <cell r="U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1498</v>
          </cell>
        </row>
        <row r="531">
          <cell r="N531">
            <v>7732</v>
          </cell>
        </row>
        <row r="533">
          <cell r="N533">
            <v>217</v>
          </cell>
        </row>
        <row r="534">
          <cell r="Q534"/>
          <cell r="T534"/>
          <cell r="U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6134</v>
          </cell>
        </row>
        <row r="538">
          <cell r="N538">
            <v>0</v>
          </cell>
        </row>
        <row r="539">
          <cell r="N539">
            <v>9436</v>
          </cell>
        </row>
        <row r="540">
          <cell r="N540">
            <v>12449</v>
          </cell>
        </row>
        <row r="542">
          <cell r="N542">
            <v>47</v>
          </cell>
        </row>
        <row r="543">
          <cell r="Q543"/>
          <cell r="T543"/>
          <cell r="U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7416</v>
          </cell>
        </row>
        <row r="549">
          <cell r="N549">
            <v>887</v>
          </cell>
        </row>
        <row r="551">
          <cell r="N551">
            <v>0</v>
          </cell>
        </row>
        <row r="552">
          <cell r="Q552"/>
          <cell r="T552"/>
          <cell r="U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0</v>
          </cell>
        </row>
        <row r="569">
          <cell r="N569">
            <v>2168</v>
          </cell>
        </row>
        <row r="570">
          <cell r="Q570"/>
          <cell r="T570"/>
          <cell r="U570"/>
        </row>
        <row r="571">
          <cell r="N571">
            <v>0</v>
          </cell>
        </row>
        <row r="572">
          <cell r="N572">
            <v>489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0</v>
          </cell>
        </row>
        <row r="578">
          <cell r="N578">
            <v>731.06592039800989</v>
          </cell>
        </row>
        <row r="579">
          <cell r="Q579"/>
          <cell r="T579"/>
          <cell r="U579"/>
        </row>
        <row r="580">
          <cell r="N580">
            <v>3820.9340796019901</v>
          </cell>
        </row>
        <row r="581">
          <cell r="N581">
            <v>0</v>
          </cell>
        </row>
        <row r="582">
          <cell r="N582">
            <v>171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1785</v>
          </cell>
        </row>
        <row r="587">
          <cell r="N587">
            <v>1373</v>
          </cell>
        </row>
        <row r="588">
          <cell r="Q588"/>
          <cell r="T588"/>
          <cell r="U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5499</v>
          </cell>
        </row>
        <row r="594">
          <cell r="N594">
            <v>10135</v>
          </cell>
        </row>
        <row r="596">
          <cell r="N596">
            <v>49217</v>
          </cell>
        </row>
        <row r="597">
          <cell r="Q597"/>
          <cell r="T597"/>
          <cell r="U597"/>
        </row>
        <row r="598">
          <cell r="N598">
            <v>0</v>
          </cell>
        </row>
        <row r="599">
          <cell r="N599">
            <v>6532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0</v>
          </cell>
        </row>
        <row r="605">
          <cell r="N605">
            <v>149</v>
          </cell>
        </row>
        <row r="606">
          <cell r="Q606"/>
          <cell r="T606"/>
          <cell r="U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N612">
            <v>29663</v>
          </cell>
        </row>
        <row r="614">
          <cell r="N614">
            <v>749</v>
          </cell>
        </row>
        <row r="615">
          <cell r="Q615"/>
          <cell r="T615"/>
          <cell r="U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11501</v>
          </cell>
        </row>
        <row r="619">
          <cell r="N619">
            <v>0</v>
          </cell>
        </row>
        <row r="620">
          <cell r="N620">
            <v>622</v>
          </cell>
        </row>
        <row r="621">
          <cell r="N621">
            <v>48831</v>
          </cell>
        </row>
        <row r="623">
          <cell r="N623">
            <v>25</v>
          </cell>
        </row>
        <row r="624">
          <cell r="Q624"/>
          <cell r="T624"/>
          <cell r="U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10135</v>
          </cell>
        </row>
        <row r="630">
          <cell r="N630">
            <v>623</v>
          </cell>
        </row>
        <row r="632">
          <cell r="N632">
            <v>0</v>
          </cell>
        </row>
        <row r="633">
          <cell r="Q633"/>
          <cell r="T633"/>
          <cell r="U633"/>
        </row>
        <row r="634">
          <cell r="N634">
            <v>0</v>
          </cell>
        </row>
        <row r="635">
          <cell r="N635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0</v>
          </cell>
        </row>
        <row r="650">
          <cell r="N650">
            <v>1550</v>
          </cell>
        </row>
        <row r="651">
          <cell r="Q651"/>
          <cell r="T651"/>
          <cell r="U651"/>
        </row>
        <row r="652">
          <cell r="N652">
            <v>0</v>
          </cell>
        </row>
        <row r="653">
          <cell r="N653">
            <v>284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0</v>
          </cell>
        </row>
        <row r="659">
          <cell r="N659">
            <v>101357.18698018679</v>
          </cell>
        </row>
        <row r="660">
          <cell r="Q660"/>
          <cell r="T660"/>
          <cell r="U660"/>
        </row>
        <row r="661">
          <cell r="N661">
            <v>10</v>
          </cell>
        </row>
        <row r="662">
          <cell r="R662"/>
          <cell r="S662">
            <v>2937000</v>
          </cell>
        </row>
        <row r="663">
          <cell r="N663">
            <v>372345.58301981306</v>
          </cell>
        </row>
        <row r="664">
          <cell r="N664">
            <v>0</v>
          </cell>
        </row>
        <row r="665">
          <cell r="N665">
            <v>0</v>
          </cell>
        </row>
        <row r="666">
          <cell r="N666">
            <v>794832.23</v>
          </cell>
        </row>
        <row r="668">
          <cell r="N668">
            <v>1800</v>
          </cell>
        </row>
        <row r="669">
          <cell r="Q669"/>
          <cell r="T669"/>
          <cell r="U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3716</v>
          </cell>
        </row>
        <row r="675">
          <cell r="N675">
            <v>8251</v>
          </cell>
        </row>
        <row r="677">
          <cell r="N677">
            <v>108597</v>
          </cell>
        </row>
        <row r="678">
          <cell r="Q678"/>
          <cell r="T678"/>
          <cell r="U678"/>
        </row>
        <row r="679">
          <cell r="N679">
            <v>0</v>
          </cell>
        </row>
        <row r="680">
          <cell r="N680">
            <v>18270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2</v>
          </cell>
        </row>
        <row r="686">
          <cell r="N686">
            <v>265</v>
          </cell>
        </row>
        <row r="687">
          <cell r="Q687"/>
          <cell r="T687"/>
          <cell r="U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1252</v>
          </cell>
        </row>
        <row r="693">
          <cell r="N693">
            <v>49263</v>
          </cell>
        </row>
        <row r="695">
          <cell r="N695">
            <v>645</v>
          </cell>
        </row>
        <row r="696">
          <cell r="Q696"/>
          <cell r="T696"/>
          <cell r="U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21754</v>
          </cell>
        </row>
        <row r="700">
          <cell r="N700">
            <v>0</v>
          </cell>
        </row>
        <row r="701">
          <cell r="N701">
            <v>5277</v>
          </cell>
        </row>
        <row r="702">
          <cell r="N702">
            <v>35530</v>
          </cell>
        </row>
        <row r="704">
          <cell r="N704">
            <v>323</v>
          </cell>
        </row>
        <row r="705">
          <cell r="Q705"/>
          <cell r="T705"/>
          <cell r="U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9174</v>
          </cell>
        </row>
        <row r="711">
          <cell r="N711">
            <v>839</v>
          </cell>
        </row>
        <row r="713">
          <cell r="N713">
            <v>0</v>
          </cell>
        </row>
        <row r="714">
          <cell r="Q714"/>
          <cell r="T714"/>
          <cell r="U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0</v>
          </cell>
        </row>
        <row r="731">
          <cell r="N731">
            <v>1322</v>
          </cell>
        </row>
        <row r="732">
          <cell r="Q732"/>
          <cell r="T732"/>
          <cell r="U732"/>
        </row>
        <row r="733">
          <cell r="N733">
            <v>0</v>
          </cell>
        </row>
        <row r="734">
          <cell r="N734">
            <v>272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866</v>
          </cell>
        </row>
        <row r="740">
          <cell r="N740">
            <v>3945</v>
          </cell>
        </row>
        <row r="741">
          <cell r="Q741"/>
          <cell r="T741"/>
          <cell r="U741"/>
        </row>
        <row r="742">
          <cell r="N742">
            <v>2980</v>
          </cell>
        </row>
        <row r="743">
          <cell r="N743">
            <v>0</v>
          </cell>
        </row>
        <row r="744">
          <cell r="N744">
            <v>59857</v>
          </cell>
        </row>
        <row r="745">
          <cell r="N745">
            <v>0</v>
          </cell>
        </row>
        <row r="746">
          <cell r="N746">
            <v>132</v>
          </cell>
        </row>
        <row r="747">
          <cell r="N747">
            <v>29011.5</v>
          </cell>
        </row>
        <row r="749">
          <cell r="N749">
            <v>0</v>
          </cell>
        </row>
        <row r="750">
          <cell r="Q750"/>
          <cell r="T750"/>
          <cell r="U750"/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5075</v>
          </cell>
        </row>
        <row r="756">
          <cell r="N756">
            <v>8280</v>
          </cell>
        </row>
        <row r="758">
          <cell r="N758">
            <v>119043</v>
          </cell>
        </row>
        <row r="759">
          <cell r="Q759"/>
          <cell r="T759"/>
          <cell r="U759"/>
        </row>
        <row r="760">
          <cell r="N760">
            <v>0</v>
          </cell>
        </row>
        <row r="761">
          <cell r="N761">
            <v>26788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0</v>
          </cell>
        </row>
        <row r="767">
          <cell r="N767">
            <v>0</v>
          </cell>
        </row>
        <row r="768">
          <cell r="Q768"/>
          <cell r="T768"/>
          <cell r="U768"/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2122</v>
          </cell>
        </row>
        <row r="774">
          <cell r="N774">
            <v>27637</v>
          </cell>
        </row>
        <row r="776">
          <cell r="N776">
            <v>282</v>
          </cell>
        </row>
        <row r="777">
          <cell r="Q777"/>
          <cell r="T777"/>
          <cell r="U777"/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28509</v>
          </cell>
        </row>
        <row r="781">
          <cell r="N781">
            <v>0</v>
          </cell>
        </row>
        <row r="782">
          <cell r="N782">
            <v>247</v>
          </cell>
        </row>
        <row r="783">
          <cell r="N783">
            <v>45812</v>
          </cell>
        </row>
        <row r="785">
          <cell r="N785">
            <v>153</v>
          </cell>
        </row>
        <row r="786">
          <cell r="Q786"/>
          <cell r="T786"/>
          <cell r="U786"/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6612</v>
          </cell>
        </row>
        <row r="792">
          <cell r="N792">
            <v>2646</v>
          </cell>
        </row>
        <row r="794">
          <cell r="N794">
            <v>0</v>
          </cell>
        </row>
        <row r="795">
          <cell r="Q795"/>
          <cell r="T795"/>
          <cell r="U795"/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1339</v>
          </cell>
        </row>
        <row r="812">
          <cell r="N812">
            <v>11862</v>
          </cell>
        </row>
        <row r="813">
          <cell r="Q813"/>
          <cell r="T813"/>
          <cell r="U813"/>
        </row>
        <row r="814">
          <cell r="N814">
            <v>0</v>
          </cell>
        </row>
        <row r="815">
          <cell r="N815">
            <v>2853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13</v>
          </cell>
        </row>
        <row r="821">
          <cell r="N821">
            <v>17541</v>
          </cell>
        </row>
        <row r="822">
          <cell r="Q822"/>
          <cell r="T822"/>
          <cell r="U822"/>
        </row>
        <row r="823">
          <cell r="N823">
            <v>21473</v>
          </cell>
        </row>
        <row r="824">
          <cell r="N824">
            <v>823</v>
          </cell>
        </row>
        <row r="825">
          <cell r="N825">
            <v>95543</v>
          </cell>
        </row>
        <row r="826">
          <cell r="N826">
            <v>0</v>
          </cell>
        </row>
        <row r="827">
          <cell r="N827">
            <v>1486</v>
          </cell>
        </row>
        <row r="828">
          <cell r="N828">
            <v>297223</v>
          </cell>
        </row>
        <row r="830">
          <cell r="N830">
            <v>0</v>
          </cell>
        </row>
        <row r="831">
          <cell r="Q831"/>
          <cell r="T831"/>
          <cell r="U831"/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6018</v>
          </cell>
        </row>
        <row r="837">
          <cell r="N837">
            <v>4726</v>
          </cell>
        </row>
        <row r="839">
          <cell r="N839">
            <v>122499</v>
          </cell>
        </row>
        <row r="840">
          <cell r="Q840"/>
          <cell r="T840"/>
          <cell r="U840"/>
        </row>
        <row r="841">
          <cell r="N841">
            <v>0</v>
          </cell>
        </row>
        <row r="842">
          <cell r="N842">
            <v>20345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88</v>
          </cell>
        </row>
        <row r="848">
          <cell r="N848">
            <v>1190</v>
          </cell>
        </row>
        <row r="849">
          <cell r="Q849"/>
          <cell r="T849"/>
          <cell r="U849"/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8922</v>
          </cell>
        </row>
        <row r="855">
          <cell r="N855">
            <v>75572</v>
          </cell>
        </row>
        <row r="857">
          <cell r="N857">
            <v>495</v>
          </cell>
        </row>
        <row r="858">
          <cell r="Q858"/>
          <cell r="T858"/>
          <cell r="U858"/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48214</v>
          </cell>
        </row>
        <row r="862">
          <cell r="N862">
            <v>0</v>
          </cell>
        </row>
        <row r="863">
          <cell r="N863">
            <v>2989</v>
          </cell>
        </row>
        <row r="864">
          <cell r="N864">
            <v>60144</v>
          </cell>
        </row>
        <row r="866">
          <cell r="N866">
            <v>113</v>
          </cell>
        </row>
        <row r="867">
          <cell r="Q867"/>
          <cell r="T867"/>
          <cell r="U867"/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9762</v>
          </cell>
        </row>
        <row r="873">
          <cell r="N873">
            <v>7184</v>
          </cell>
        </row>
        <row r="875">
          <cell r="N875">
            <v>0</v>
          </cell>
        </row>
        <row r="876">
          <cell r="Q876"/>
          <cell r="T876"/>
          <cell r="U876"/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0</v>
          </cell>
        </row>
        <row r="893">
          <cell r="N893">
            <v>16099</v>
          </cell>
        </row>
        <row r="894">
          <cell r="Q894"/>
          <cell r="T894"/>
          <cell r="U894"/>
        </row>
        <row r="895">
          <cell r="N895">
            <v>0</v>
          </cell>
        </row>
        <row r="896">
          <cell r="N896">
            <v>3801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235</v>
          </cell>
        </row>
        <row r="902">
          <cell r="N902">
            <v>8946</v>
          </cell>
        </row>
        <row r="903">
          <cell r="Q903"/>
          <cell r="T903"/>
          <cell r="U903"/>
        </row>
        <row r="904">
          <cell r="N904">
            <v>18342</v>
          </cell>
        </row>
        <row r="905">
          <cell r="N905">
            <v>134</v>
          </cell>
        </row>
        <row r="906">
          <cell r="N906">
            <v>15029</v>
          </cell>
        </row>
        <row r="907">
          <cell r="N907">
            <v>0</v>
          </cell>
        </row>
        <row r="908">
          <cell r="N908">
            <v>19700</v>
          </cell>
        </row>
        <row r="909">
          <cell r="N909">
            <v>67818</v>
          </cell>
        </row>
        <row r="911">
          <cell r="N911">
            <v>27487</v>
          </cell>
        </row>
        <row r="912">
          <cell r="Q912"/>
          <cell r="T912"/>
          <cell r="U912"/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49502</v>
          </cell>
        </row>
        <row r="918">
          <cell r="N918">
            <v>67474</v>
          </cell>
        </row>
        <row r="920">
          <cell r="N920">
            <v>1119552</v>
          </cell>
        </row>
        <row r="921">
          <cell r="Q921"/>
          <cell r="T921"/>
          <cell r="U921"/>
        </row>
        <row r="922">
          <cell r="N922">
            <v>0</v>
          </cell>
        </row>
        <row r="923">
          <cell r="N923">
            <v>240375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1575</v>
          </cell>
        </row>
        <row r="929">
          <cell r="N929">
            <v>47186</v>
          </cell>
        </row>
        <row r="930">
          <cell r="Q930"/>
          <cell r="T930"/>
          <cell r="U930"/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86062</v>
          </cell>
        </row>
        <row r="936">
          <cell r="N936">
            <v>303178</v>
          </cell>
        </row>
        <row r="938">
          <cell r="N938">
            <v>800</v>
          </cell>
        </row>
        <row r="939">
          <cell r="Q939"/>
          <cell r="T939"/>
          <cell r="U939"/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52467</v>
          </cell>
        </row>
        <row r="943">
          <cell r="N943">
            <v>0</v>
          </cell>
        </row>
        <row r="944">
          <cell r="N944">
            <v>66000</v>
          </cell>
        </row>
        <row r="945">
          <cell r="N945">
            <v>191112</v>
          </cell>
        </row>
        <row r="947">
          <cell r="N947">
            <v>79</v>
          </cell>
        </row>
        <row r="948">
          <cell r="Q948"/>
          <cell r="T948"/>
          <cell r="U948"/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228170</v>
          </cell>
        </row>
        <row r="954">
          <cell r="N954">
            <v>70340</v>
          </cell>
        </row>
        <row r="956">
          <cell r="N956">
            <v>0</v>
          </cell>
        </row>
        <row r="957">
          <cell r="Q957"/>
          <cell r="T957"/>
          <cell r="U957"/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1954</v>
          </cell>
        </row>
        <row r="974">
          <cell r="N974">
            <v>6323</v>
          </cell>
        </row>
        <row r="975">
          <cell r="Q975"/>
          <cell r="T975"/>
          <cell r="U975"/>
        </row>
        <row r="976">
          <cell r="N976">
            <v>0</v>
          </cell>
        </row>
        <row r="977">
          <cell r="N977">
            <v>1458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1004</v>
          </cell>
        </row>
        <row r="983">
          <cell r="N983">
            <v>31788</v>
          </cell>
        </row>
        <row r="984">
          <cell r="Q984"/>
          <cell r="T984"/>
          <cell r="U984"/>
        </row>
        <row r="985">
          <cell r="N985">
            <v>27664.91</v>
          </cell>
        </row>
        <row r="986">
          <cell r="S986">
            <v>988835.83504237758</v>
          </cell>
          <cell r="Y986">
            <v>59351.164957622488</v>
          </cell>
        </row>
        <row r="987">
          <cell r="N987">
            <v>99021.09</v>
          </cell>
        </row>
        <row r="988">
          <cell r="N988">
            <v>0</v>
          </cell>
        </row>
        <row r="989">
          <cell r="N989">
            <v>8362</v>
          </cell>
        </row>
        <row r="990">
          <cell r="N990">
            <v>254356</v>
          </cell>
        </row>
        <row r="992">
          <cell r="N992">
            <v>0</v>
          </cell>
        </row>
        <row r="993">
          <cell r="Q993"/>
          <cell r="T993"/>
          <cell r="U993"/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14062</v>
          </cell>
        </row>
        <row r="999">
          <cell r="N999">
            <v>22241</v>
          </cell>
        </row>
        <row r="1001">
          <cell r="N1001">
            <v>214258</v>
          </cell>
        </row>
        <row r="1002">
          <cell r="Q1002"/>
          <cell r="T1002"/>
          <cell r="U1002"/>
        </row>
        <row r="1003">
          <cell r="N1003">
            <v>0</v>
          </cell>
        </row>
        <row r="1004">
          <cell r="N1004">
            <v>39689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20362.902008960838</v>
          </cell>
        </row>
        <row r="1010">
          <cell r="N1010">
            <v>1027</v>
          </cell>
        </row>
        <row r="1011">
          <cell r="Q1011"/>
          <cell r="T1011"/>
          <cell r="U1011"/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16016</v>
          </cell>
        </row>
        <row r="1017">
          <cell r="N1017">
            <v>113506</v>
          </cell>
        </row>
        <row r="1019">
          <cell r="N1019">
            <v>712</v>
          </cell>
        </row>
        <row r="1020">
          <cell r="Q1020"/>
          <cell r="T1020"/>
          <cell r="U1020"/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29574</v>
          </cell>
        </row>
        <row r="1024">
          <cell r="N1024">
            <v>0</v>
          </cell>
        </row>
        <row r="1025">
          <cell r="N1025">
            <v>4305</v>
          </cell>
        </row>
        <row r="1026">
          <cell r="N1026">
            <v>82073</v>
          </cell>
        </row>
        <row r="1028">
          <cell r="N1028">
            <v>961</v>
          </cell>
        </row>
        <row r="1029">
          <cell r="Q1029"/>
          <cell r="T1029"/>
          <cell r="U1029"/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37511</v>
          </cell>
        </row>
        <row r="1035">
          <cell r="N1035">
            <v>9618</v>
          </cell>
        </row>
        <row r="1037">
          <cell r="N1037">
            <v>0</v>
          </cell>
        </row>
        <row r="1038">
          <cell r="Q1038"/>
          <cell r="T1038"/>
          <cell r="U1038"/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1878.0979910391675</v>
          </cell>
        </row>
        <row r="1055">
          <cell r="N1055">
            <v>318</v>
          </cell>
        </row>
        <row r="1056">
          <cell r="Q1056"/>
          <cell r="T1056"/>
          <cell r="U1056"/>
        </row>
        <row r="1057">
          <cell r="N1057">
            <v>0</v>
          </cell>
        </row>
        <row r="1058">
          <cell r="N1058">
            <v>51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8</v>
          </cell>
        </row>
        <row r="1064">
          <cell r="N1064">
            <v>4752</v>
          </cell>
        </row>
        <row r="1065">
          <cell r="Q1065"/>
          <cell r="T1065"/>
          <cell r="U1065"/>
        </row>
        <row r="1066">
          <cell r="N1066">
            <v>34911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0</v>
          </cell>
        </row>
        <row r="1070">
          <cell r="N1070">
            <v>2934</v>
          </cell>
        </row>
        <row r="1071">
          <cell r="N1071">
            <v>27562</v>
          </cell>
        </row>
        <row r="1073">
          <cell r="N1073">
            <v>5330</v>
          </cell>
        </row>
        <row r="1074">
          <cell r="Q1074"/>
          <cell r="T1074"/>
          <cell r="U1074"/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7874</v>
          </cell>
        </row>
        <row r="1080">
          <cell r="N1080">
            <v>11445</v>
          </cell>
        </row>
        <row r="1082">
          <cell r="N1082">
            <v>86518</v>
          </cell>
        </row>
        <row r="1083">
          <cell r="Q1083"/>
          <cell r="T1083"/>
          <cell r="U1083"/>
        </row>
        <row r="1084">
          <cell r="N1084">
            <v>0</v>
          </cell>
        </row>
        <row r="1085">
          <cell r="N1085">
            <v>13968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267</v>
          </cell>
        </row>
        <row r="1091">
          <cell r="N1091">
            <v>72</v>
          </cell>
        </row>
        <row r="1092">
          <cell r="Q1092"/>
          <cell r="T1092"/>
          <cell r="U1092"/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3880</v>
          </cell>
        </row>
        <row r="1098">
          <cell r="N1098">
            <v>126034</v>
          </cell>
        </row>
        <row r="1100">
          <cell r="N1100">
            <v>869</v>
          </cell>
        </row>
        <row r="1101">
          <cell r="Q1101"/>
          <cell r="T1101"/>
          <cell r="U1101"/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25759</v>
          </cell>
        </row>
        <row r="1105">
          <cell r="N1105">
            <v>0</v>
          </cell>
        </row>
        <row r="1106">
          <cell r="N1106">
            <v>628</v>
          </cell>
        </row>
        <row r="1107">
          <cell r="N1107">
            <v>44117</v>
          </cell>
        </row>
        <row r="1109">
          <cell r="N1109">
            <v>44</v>
          </cell>
        </row>
        <row r="1110">
          <cell r="Q1110"/>
          <cell r="T1110"/>
          <cell r="U1110"/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21022</v>
          </cell>
        </row>
        <row r="1116">
          <cell r="N1116">
            <v>2454</v>
          </cell>
        </row>
        <row r="1118">
          <cell r="N1118">
            <v>0</v>
          </cell>
        </row>
        <row r="1119">
          <cell r="Q1119"/>
          <cell r="T1119"/>
          <cell r="U1119"/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170</v>
          </cell>
        </row>
        <row r="1136">
          <cell r="N1136">
            <v>3866</v>
          </cell>
        </row>
        <row r="1137">
          <cell r="Q1137"/>
          <cell r="T1137"/>
          <cell r="U1137"/>
        </row>
        <row r="1138">
          <cell r="N1138">
            <v>0</v>
          </cell>
        </row>
        <row r="1139">
          <cell r="N1139">
            <v>877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2</v>
          </cell>
        </row>
        <row r="1145">
          <cell r="N1145">
            <v>6297</v>
          </cell>
        </row>
        <row r="1146">
          <cell r="Q1146"/>
          <cell r="T1146"/>
          <cell r="U1146"/>
        </row>
        <row r="1147">
          <cell r="N1147">
            <v>137044</v>
          </cell>
        </row>
        <row r="1148">
          <cell r="N1148">
            <v>0</v>
          </cell>
        </row>
        <row r="1149">
          <cell r="N1149">
            <v>1928</v>
          </cell>
        </row>
        <row r="1150">
          <cell r="N1150">
            <v>0</v>
          </cell>
        </row>
        <row r="1151">
          <cell r="N1151">
            <v>17130</v>
          </cell>
        </row>
        <row r="1152">
          <cell r="N1152">
            <v>194656</v>
          </cell>
        </row>
        <row r="1154">
          <cell r="N1154">
            <v>1667</v>
          </cell>
        </row>
        <row r="1155">
          <cell r="Q1155"/>
          <cell r="T1155"/>
          <cell r="U1155"/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6439</v>
          </cell>
        </row>
        <row r="1161">
          <cell r="N1161">
            <v>9239</v>
          </cell>
        </row>
        <row r="1163">
          <cell r="N1163">
            <v>60819</v>
          </cell>
        </row>
        <row r="1164">
          <cell r="Q1164"/>
          <cell r="T1164"/>
          <cell r="U1164"/>
        </row>
        <row r="1165">
          <cell r="N1165">
            <v>0</v>
          </cell>
        </row>
        <row r="1166">
          <cell r="N1166">
            <v>9390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0</v>
          </cell>
        </row>
        <row r="1172">
          <cell r="N1172">
            <v>52</v>
          </cell>
        </row>
        <row r="1173">
          <cell r="Q1173"/>
          <cell r="T1173"/>
          <cell r="U1173"/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4258</v>
          </cell>
        </row>
        <row r="1179">
          <cell r="N1179">
            <v>20781</v>
          </cell>
        </row>
        <row r="1181">
          <cell r="N1181">
            <v>864</v>
          </cell>
        </row>
        <row r="1182">
          <cell r="Q1182"/>
          <cell r="T1182"/>
          <cell r="U1182"/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28069</v>
          </cell>
        </row>
        <row r="1186">
          <cell r="N1186">
            <v>0</v>
          </cell>
        </row>
        <row r="1187">
          <cell r="N1187">
            <v>7113</v>
          </cell>
        </row>
        <row r="1188">
          <cell r="N1188">
            <v>53292</v>
          </cell>
        </row>
        <row r="1190">
          <cell r="N1190">
            <v>33</v>
          </cell>
        </row>
        <row r="1191">
          <cell r="Q1191"/>
          <cell r="T1191"/>
          <cell r="U1191"/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23210</v>
          </cell>
        </row>
        <row r="1197">
          <cell r="N1197">
            <v>348</v>
          </cell>
        </row>
        <row r="1199">
          <cell r="N1199">
            <v>0</v>
          </cell>
        </row>
        <row r="1200">
          <cell r="Q1200"/>
          <cell r="T1200"/>
          <cell r="U1200"/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0</v>
          </cell>
        </row>
        <row r="1217">
          <cell r="N1217">
            <v>6261</v>
          </cell>
        </row>
        <row r="1218">
          <cell r="Q1218"/>
          <cell r="T1218"/>
          <cell r="U1218"/>
        </row>
        <row r="1219">
          <cell r="N1219">
            <v>0</v>
          </cell>
        </row>
        <row r="1220">
          <cell r="N1220">
            <v>1350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102</v>
          </cell>
        </row>
        <row r="1226">
          <cell r="N1226">
            <v>11571</v>
          </cell>
        </row>
        <row r="1227">
          <cell r="Q1227"/>
          <cell r="T1227"/>
          <cell r="U1227"/>
        </row>
        <row r="1228">
          <cell r="N1228">
            <v>1065</v>
          </cell>
        </row>
        <row r="1229">
          <cell r="N1229">
            <v>0</v>
          </cell>
        </row>
        <row r="1230">
          <cell r="N1230">
            <v>63357</v>
          </cell>
        </row>
        <row r="1231">
          <cell r="N1231">
            <v>0</v>
          </cell>
        </row>
        <row r="1232">
          <cell r="N1232">
            <v>15700</v>
          </cell>
        </row>
        <row r="1233">
          <cell r="N1233">
            <v>74712</v>
          </cell>
        </row>
        <row r="1235">
          <cell r="N1235">
            <v>0</v>
          </cell>
        </row>
        <row r="1236">
          <cell r="Q1236"/>
          <cell r="T1236"/>
          <cell r="U1236"/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14000</v>
          </cell>
        </row>
        <row r="1242">
          <cell r="N1242">
            <v>20115</v>
          </cell>
        </row>
        <row r="1244">
          <cell r="N1244">
            <v>207422</v>
          </cell>
        </row>
        <row r="1245">
          <cell r="Q1245"/>
          <cell r="T1245"/>
          <cell r="U1245"/>
        </row>
        <row r="1246">
          <cell r="N1246">
            <v>0</v>
          </cell>
        </row>
        <row r="1247">
          <cell r="N1247">
            <v>38957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16553.097991039162</v>
          </cell>
        </row>
        <row r="1253">
          <cell r="N1253">
            <v>234</v>
          </cell>
        </row>
        <row r="1254">
          <cell r="Q1254"/>
          <cell r="T1254"/>
          <cell r="U1254"/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12700</v>
          </cell>
        </row>
        <row r="1260">
          <cell r="N1260">
            <v>67366</v>
          </cell>
        </row>
        <row r="1262">
          <cell r="N1262">
            <v>352</v>
          </cell>
        </row>
        <row r="1263">
          <cell r="Q1263"/>
          <cell r="T1263"/>
          <cell r="U1263"/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53424</v>
          </cell>
        </row>
        <row r="1267">
          <cell r="N1267">
            <v>0</v>
          </cell>
        </row>
        <row r="1268">
          <cell r="N1268">
            <v>4700</v>
          </cell>
        </row>
        <row r="1269">
          <cell r="N1269">
            <v>101364</v>
          </cell>
        </row>
        <row r="1271">
          <cell r="N1271">
            <v>0</v>
          </cell>
        </row>
        <row r="1272">
          <cell r="Q1272"/>
          <cell r="T1272"/>
          <cell r="U1272"/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39400</v>
          </cell>
        </row>
        <row r="1278">
          <cell r="N1278">
            <v>13553</v>
          </cell>
        </row>
        <row r="1280">
          <cell r="N1280">
            <v>0</v>
          </cell>
        </row>
        <row r="1281">
          <cell r="Q1281"/>
          <cell r="T1281"/>
          <cell r="U1281"/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2441.9020089608325</v>
          </cell>
        </row>
        <row r="1298">
          <cell r="N1298">
            <v>10756</v>
          </cell>
        </row>
        <row r="1299">
          <cell r="Q1299"/>
          <cell r="T1299"/>
          <cell r="U1299"/>
        </row>
        <row r="1300">
          <cell r="N1300">
            <v>0</v>
          </cell>
        </row>
        <row r="1301">
          <cell r="N1301">
            <v>2480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12493</v>
          </cell>
        </row>
        <row r="1307">
          <cell r="N1307">
            <v>46373</v>
          </cell>
        </row>
        <row r="1308">
          <cell r="Q1308"/>
          <cell r="T1308"/>
          <cell r="U1308"/>
        </row>
        <row r="1309">
          <cell r="N1309">
            <v>792</v>
          </cell>
        </row>
        <row r="1310">
          <cell r="S1310">
            <v>71647</v>
          </cell>
        </row>
        <row r="1311">
          <cell r="N1311">
            <v>136720</v>
          </cell>
        </row>
        <row r="1312">
          <cell r="N1312">
            <v>0</v>
          </cell>
        </row>
        <row r="1313">
          <cell r="N1313">
            <v>5161</v>
          </cell>
        </row>
        <row r="1314">
          <cell r="N1314">
            <v>106314</v>
          </cell>
        </row>
        <row r="1316">
          <cell r="N1316">
            <v>247</v>
          </cell>
        </row>
        <row r="1317">
          <cell r="Q1317"/>
          <cell r="T1317"/>
          <cell r="U1317"/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7601</v>
          </cell>
        </row>
        <row r="1323">
          <cell r="N1323">
            <v>7282</v>
          </cell>
        </row>
        <row r="1325">
          <cell r="N1325">
            <v>102552</v>
          </cell>
        </row>
        <row r="1326">
          <cell r="Q1326"/>
          <cell r="T1326"/>
          <cell r="U1326"/>
        </row>
        <row r="1327">
          <cell r="N1327">
            <v>0</v>
          </cell>
        </row>
        <row r="1328">
          <cell r="N1328">
            <v>16821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0</v>
          </cell>
        </row>
        <row r="1334">
          <cell r="N1334">
            <v>203</v>
          </cell>
        </row>
        <row r="1335">
          <cell r="Q1335"/>
          <cell r="T1335"/>
          <cell r="U1335"/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11228</v>
          </cell>
        </row>
        <row r="1341">
          <cell r="N1341">
            <v>32380</v>
          </cell>
        </row>
        <row r="1343">
          <cell r="N1343">
            <v>455</v>
          </cell>
        </row>
        <row r="1344">
          <cell r="Q1344"/>
          <cell r="T1344"/>
          <cell r="U1344"/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33540</v>
          </cell>
        </row>
        <row r="1348">
          <cell r="N1348">
            <v>0</v>
          </cell>
        </row>
        <row r="1349">
          <cell r="N1349">
            <v>1006</v>
          </cell>
        </row>
        <row r="1350">
          <cell r="N1350">
            <v>49892</v>
          </cell>
        </row>
        <row r="1352">
          <cell r="N1352">
            <v>0</v>
          </cell>
        </row>
        <row r="1353">
          <cell r="Q1353"/>
          <cell r="T1353"/>
          <cell r="U1353"/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0</v>
          </cell>
        </row>
        <row r="1357">
          <cell r="N1357">
            <v>0</v>
          </cell>
        </row>
        <row r="1358">
          <cell r="N1358">
            <v>19626</v>
          </cell>
        </row>
        <row r="1359">
          <cell r="N1359">
            <v>4325</v>
          </cell>
        </row>
        <row r="1361">
          <cell r="N1361">
            <v>0</v>
          </cell>
        </row>
        <row r="1362">
          <cell r="Q1362"/>
          <cell r="T1362"/>
          <cell r="U1362"/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5704</v>
          </cell>
        </row>
      </sheetData>
      <sheetData sheetId="3"/>
      <sheetData sheetId="4"/>
      <sheetData sheetId="5">
        <row r="27">
          <cell r="B27">
            <v>37.31</v>
          </cell>
        </row>
        <row r="28">
          <cell r="B28">
            <v>2.8500000000000001E-2</v>
          </cell>
        </row>
        <row r="29">
          <cell r="B29">
            <v>1.9285000000000001</v>
          </cell>
        </row>
        <row r="30">
          <cell r="B30">
            <v>1.0275000000000001</v>
          </cell>
        </row>
      </sheetData>
      <sheetData sheetId="6">
        <row r="4">
          <cell r="C4">
            <v>1254</v>
          </cell>
        </row>
        <row r="5">
          <cell r="C5">
            <v>266</v>
          </cell>
        </row>
        <row r="6">
          <cell r="C6">
            <v>1130.5</v>
          </cell>
        </row>
        <row r="7">
          <cell r="C7">
            <v>351.5</v>
          </cell>
        </row>
        <row r="8">
          <cell r="C8">
            <v>1339.5</v>
          </cell>
        </row>
        <row r="9">
          <cell r="C9">
            <v>161.5</v>
          </cell>
        </row>
        <row r="10">
          <cell r="C10">
            <v>1197</v>
          </cell>
        </row>
        <row r="11">
          <cell r="C11">
            <v>1691</v>
          </cell>
        </row>
        <row r="12">
          <cell r="C12">
            <v>1529.5</v>
          </cell>
        </row>
        <row r="13">
          <cell r="C13">
            <v>2061.5</v>
          </cell>
        </row>
        <row r="14">
          <cell r="C14">
            <v>7182</v>
          </cell>
        </row>
        <row r="15">
          <cell r="C15">
            <v>3277.5</v>
          </cell>
        </row>
        <row r="16">
          <cell r="C16">
            <v>389.5</v>
          </cell>
        </row>
        <row r="17">
          <cell r="C17">
            <v>940.5</v>
          </cell>
        </row>
        <row r="18">
          <cell r="C18">
            <v>3182.5</v>
          </cell>
        </row>
        <row r="19">
          <cell r="C19">
            <v>1396.5</v>
          </cell>
        </row>
      </sheetData>
      <sheetData sheetId="7"/>
      <sheetData sheetId="8">
        <row r="4">
          <cell r="C4">
            <v>885.98</v>
          </cell>
        </row>
        <row r="5">
          <cell r="C5">
            <v>322.7</v>
          </cell>
        </row>
        <row r="6">
          <cell r="C6">
            <v>160</v>
          </cell>
        </row>
        <row r="7">
          <cell r="C7">
            <v>575.70000000000005</v>
          </cell>
        </row>
        <row r="8">
          <cell r="C8">
            <v>494.47800000000001</v>
          </cell>
        </row>
        <row r="9">
          <cell r="C9">
            <v>37.5</v>
          </cell>
        </row>
        <row r="10">
          <cell r="C10">
            <v>61.4</v>
          </cell>
        </row>
        <row r="11">
          <cell r="C11">
            <v>76.424999999999983</v>
          </cell>
        </row>
        <row r="12">
          <cell r="C12">
            <v>242</v>
          </cell>
        </row>
        <row r="13">
          <cell r="C13">
            <v>0.15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istina.rebane@lansstyrelsen.se" TargetMode="External"/><Relationship Id="rId2" Type="http://schemas.openxmlformats.org/officeDocument/2006/relationships/hyperlink" Target="mailto:Kristina.rebane@lansstyrelsen.se" TargetMode="External"/><Relationship Id="rId1" Type="http://schemas.openxmlformats.org/officeDocument/2006/relationships/hyperlink" Target="mailto:thea.rosen.sjokvist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11" sqref="B11:C11"/>
    </sheetView>
  </sheetViews>
  <sheetFormatPr defaultRowHeight="15.75"/>
  <cols>
    <col min="2" max="2" width="56.375" bestFit="1" customWidth="1"/>
    <col min="3" max="3" width="58" customWidth="1"/>
    <col min="5" max="5" width="85.375" customWidth="1"/>
  </cols>
  <sheetData>
    <row r="1" spans="2:5" ht="16.5" thickBot="1">
      <c r="C1" s="65"/>
    </row>
    <row r="2" spans="2:5">
      <c r="B2" s="66" t="s">
        <v>95</v>
      </c>
      <c r="C2" s="74" t="s">
        <v>104</v>
      </c>
    </row>
    <row r="3" spans="2:5">
      <c r="B3" s="67" t="s">
        <v>96</v>
      </c>
      <c r="C3" s="154" t="s">
        <v>110</v>
      </c>
    </row>
    <row r="4" spans="2:5">
      <c r="B4" s="68" t="s">
        <v>97</v>
      </c>
      <c r="C4" s="69" t="s">
        <v>113</v>
      </c>
    </row>
    <row r="5" spans="2:5">
      <c r="B5" s="68" t="s">
        <v>98</v>
      </c>
      <c r="C5" s="155" t="s">
        <v>114</v>
      </c>
    </row>
    <row r="6" spans="2:5">
      <c r="B6" s="67" t="s">
        <v>99</v>
      </c>
      <c r="C6" s="156" t="s">
        <v>112</v>
      </c>
    </row>
    <row r="7" spans="2:5" ht="16.5" thickBot="1">
      <c r="B7" s="75" t="s">
        <v>98</v>
      </c>
      <c r="C7" s="157" t="s">
        <v>111</v>
      </c>
    </row>
    <row r="8" spans="2:5">
      <c r="C8" s="158"/>
    </row>
    <row r="10" spans="2:5" ht="16.5" thickBot="1"/>
    <row r="11" spans="2:5" ht="155.25" customHeight="1">
      <c r="B11" s="161" t="s">
        <v>105</v>
      </c>
      <c r="C11" s="162"/>
      <c r="E11" s="163" t="s">
        <v>100</v>
      </c>
    </row>
    <row r="12" spans="2:5">
      <c r="B12" s="76"/>
      <c r="C12" s="70"/>
      <c r="E12" s="164"/>
    </row>
    <row r="13" spans="2:5">
      <c r="B13" s="159"/>
      <c r="C13" s="70"/>
      <c r="E13" s="164"/>
    </row>
    <row r="14" spans="2:5" ht="16.5" thickBot="1">
      <c r="B14" s="160"/>
      <c r="C14" s="71"/>
      <c r="E14" s="164"/>
    </row>
    <row r="15" spans="2:5">
      <c r="E15" s="164"/>
    </row>
    <row r="16" spans="2:5" ht="16.5" thickBot="1">
      <c r="B16" s="72"/>
      <c r="E16" s="164"/>
    </row>
    <row r="17" spans="2:5" ht="150.75" customHeight="1" thickBot="1">
      <c r="B17" s="166" t="s">
        <v>101</v>
      </c>
      <c r="C17" s="167"/>
      <c r="E17" s="164"/>
    </row>
    <row r="18" spans="2:5">
      <c r="B18" s="73"/>
      <c r="E18" s="164"/>
    </row>
    <row r="19" spans="2:5">
      <c r="E19" s="164"/>
    </row>
    <row r="20" spans="2:5">
      <c r="E20" s="164"/>
    </row>
    <row r="21" spans="2:5">
      <c r="E21" s="164"/>
    </row>
    <row r="22" spans="2:5">
      <c r="E22" s="164"/>
    </row>
    <row r="23" spans="2:5" ht="16.5" thickBot="1">
      <c r="E23" s="165"/>
    </row>
  </sheetData>
  <mergeCells count="3">
    <mergeCell ref="B11:C11"/>
    <mergeCell ref="E11:E23"/>
    <mergeCell ref="B17:C17"/>
  </mergeCells>
  <hyperlinks>
    <hyperlink ref="C5" r:id="rId1" xr:uid="{031CDCB3-64E9-4B43-8166-5B8A6C435510}"/>
    <hyperlink ref="C6" r:id="rId2" display="mailto:Kristina.rebane@lansstyrelsen.se" xr:uid="{55FC11F2-BAF8-4433-A459-592707475D8D}"/>
    <hyperlink ref="C7" r:id="rId3" xr:uid="{18D01B16-9066-4479-B69C-C3501162A49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topLeftCell="A15"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80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28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[1]Solceller!$C$8</f>
        <v>1339.5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 t="s">
        <v>94</v>
      </c>
      <c r="B6" s="58"/>
      <c r="C6" s="145">
        <f>[1]Elproduktion!$N$202</f>
        <v>322040</v>
      </c>
      <c r="D6" s="138">
        <f>[1]Elproduktion!$N$203</f>
        <v>11956.252900584795</v>
      </c>
      <c r="E6" s="58">
        <f>[1]Elproduktion!$Q$204</f>
        <v>0</v>
      </c>
      <c r="F6" s="58">
        <f>[1]Elproduktion!$N$205</f>
        <v>0</v>
      </c>
      <c r="G6" s="138">
        <f>[1]Elproduktion!$N$206</f>
        <v>284897.88307692308</v>
      </c>
      <c r="H6" s="138">
        <f>[1]Elproduktion!$N$207</f>
        <v>32025.380477672326</v>
      </c>
      <c r="I6" s="58">
        <f>[1]Elproduktion!$N$208</f>
        <v>0</v>
      </c>
      <c r="J6" s="58">
        <f>[1]Elproduktion!$T$206</f>
        <v>0</v>
      </c>
      <c r="K6" s="58">
        <f>[1]Elproduktion!U204</f>
        <v>0</v>
      </c>
      <c r="L6" s="58">
        <f>[1]Elproduktion!V204</f>
        <v>0</v>
      </c>
      <c r="M6" s="58"/>
      <c r="N6" s="58"/>
      <c r="O6" s="58"/>
      <c r="P6" s="149">
        <f>SUM(D6:O6)</f>
        <v>328879.51645518019</v>
      </c>
      <c r="Q6" s="40"/>
      <c r="AG6" s="40"/>
      <c r="AH6" s="40"/>
    </row>
    <row r="7" spans="1:34" ht="15.75">
      <c r="A7" s="5" t="s">
        <v>18</v>
      </c>
      <c r="B7" s="58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P7" s="58">
        <f>SUM(D7:O7)</f>
        <v>0</v>
      </c>
      <c r="Q7" s="57"/>
      <c r="AG7" s="40"/>
      <c r="AH7" s="40"/>
    </row>
    <row r="8" spans="1:34" ht="15.75">
      <c r="A8" s="5" t="s">
        <v>11</v>
      </c>
      <c r="B8" s="58"/>
      <c r="C8" s="90">
        <f>[1]Elproduktion!$N$210</f>
        <v>0</v>
      </c>
      <c r="D8" s="58">
        <f>[1]Elproduktion!$N$211</f>
        <v>0</v>
      </c>
      <c r="E8" s="58">
        <f>[1]Elproduktion!$Q$212</f>
        <v>0</v>
      </c>
      <c r="F8" s="58">
        <f>[1]Elproduktion!$N$213</f>
        <v>0</v>
      </c>
      <c r="G8" s="58">
        <f>[1]Elproduktion!$R$214</f>
        <v>0</v>
      </c>
      <c r="H8" s="58">
        <f>[1]Elproduktion!$S$215</f>
        <v>0</v>
      </c>
      <c r="I8" s="58">
        <f>[1]Elproduktion!$N$216</f>
        <v>0</v>
      </c>
      <c r="J8" s="58">
        <f>[1]Elproduktion!$T$214</f>
        <v>0</v>
      </c>
      <c r="K8" s="58">
        <f>[1]Elproduktion!U212</f>
        <v>0</v>
      </c>
      <c r="L8" s="58">
        <f>[1]Elproduktion!V212</f>
        <v>0</v>
      </c>
      <c r="M8" s="58"/>
      <c r="N8" s="58"/>
      <c r="O8" s="58"/>
      <c r="P8" s="58">
        <f t="shared" ref="P8:P11" si="0">SUM(D8:O8)</f>
        <v>0</v>
      </c>
      <c r="Q8" s="40"/>
      <c r="AG8" s="40"/>
      <c r="AH8" s="40"/>
    </row>
    <row r="9" spans="1:34" ht="15.75">
      <c r="A9" s="5" t="s">
        <v>12</v>
      </c>
      <c r="B9" s="58"/>
      <c r="C9" s="90">
        <f>[1]Elproduktion!$N$218</f>
        <v>0</v>
      </c>
      <c r="D9" s="58">
        <f>[1]Elproduktion!$N$219</f>
        <v>0</v>
      </c>
      <c r="E9" s="58">
        <f>[1]Elproduktion!$Q$220</f>
        <v>0</v>
      </c>
      <c r="F9" s="58">
        <f>[1]Elproduktion!$N$221</f>
        <v>0</v>
      </c>
      <c r="G9" s="58">
        <f>[1]Elproduktion!$R$222</f>
        <v>0</v>
      </c>
      <c r="H9" s="58">
        <f>[1]Elproduktion!$S$223</f>
        <v>0</v>
      </c>
      <c r="I9" s="58">
        <f>[1]Elproduktion!$N$224</f>
        <v>0</v>
      </c>
      <c r="J9" s="58">
        <f>[1]Elproduktion!$T$222</f>
        <v>0</v>
      </c>
      <c r="K9" s="58">
        <f>[1]Elproduktion!U220</f>
        <v>0</v>
      </c>
      <c r="L9" s="58">
        <f>[1]Elproduktion!V220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B10" s="58"/>
      <c r="C10" s="150">
        <f>[1]Elproduktion!$N$226</f>
        <v>23590.751879699248</v>
      </c>
      <c r="D10" s="58">
        <f>[1]Elproduktion!$N$227</f>
        <v>0</v>
      </c>
      <c r="E10" s="58">
        <f>[1]Elproduktion!$Q$228</f>
        <v>0</v>
      </c>
      <c r="F10" s="58">
        <f>[1]Elproduktion!$N$229</f>
        <v>0</v>
      </c>
      <c r="G10" s="58">
        <f>[1]Elproduktion!$R$230</f>
        <v>0</v>
      </c>
      <c r="H10" s="58">
        <f>[1]Elproduktion!$S$231</f>
        <v>0</v>
      </c>
      <c r="I10" s="58">
        <f>[1]Elproduktion!$N$232</f>
        <v>0</v>
      </c>
      <c r="J10" s="58">
        <f>[1]Elproduktion!$T$230</f>
        <v>0</v>
      </c>
      <c r="K10" s="58">
        <f>[1]Elproduktion!U228</f>
        <v>0</v>
      </c>
      <c r="L10" s="58">
        <f>[1]Elproduktion!V228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144">
        <f>SUM(C5:C10)</f>
        <v>346970.25187969924</v>
      </c>
      <c r="D11" s="138">
        <f t="shared" ref="D11:O11" si="1">SUM(D5:D10)</f>
        <v>11956.252900584795</v>
      </c>
      <c r="E11" s="58">
        <f t="shared" si="1"/>
        <v>0</v>
      </c>
      <c r="F11" s="58">
        <f t="shared" si="1"/>
        <v>0</v>
      </c>
      <c r="G11" s="138">
        <f t="shared" si="1"/>
        <v>284897.88307692308</v>
      </c>
      <c r="H11" s="138">
        <f t="shared" si="1"/>
        <v>32025.380477672326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138">
        <f t="shared" si="0"/>
        <v>328879.51645518019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1761 Hammarö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[1]Fjärrvärmeproduktion!$N$282</f>
        <v>0</v>
      </c>
      <c r="C18" s="62"/>
      <c r="D18" s="62">
        <f>[1]Fjärrvärmeproduktion!$N$283</f>
        <v>0</v>
      </c>
      <c r="E18" s="62">
        <f>[1]Fjärrvärmeproduktion!$Q$284</f>
        <v>0</v>
      </c>
      <c r="F18" s="62">
        <f>[1]Fjärrvärmeproduktion!$N$285</f>
        <v>0</v>
      </c>
      <c r="G18" s="62">
        <f>[1]Fjärrvärmeproduktion!$R$286</f>
        <v>0</v>
      </c>
      <c r="H18" s="62">
        <f>[1]Fjärrvärmeproduktion!$S$287</f>
        <v>0</v>
      </c>
      <c r="I18" s="62">
        <f>[1]Fjärrvärmeproduktion!$N$288</f>
        <v>0</v>
      </c>
      <c r="J18" s="62">
        <f>[1]Fjärrvärmeproduktion!$T$286</f>
        <v>0</v>
      </c>
      <c r="K18" s="62">
        <f>[1]Fjärrvärmeproduktion!U284</f>
        <v>0</v>
      </c>
      <c r="L18" s="62">
        <f>[1]Fjärrvärmeproduktion!V284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[1]Fjärrvärmeproduktion!$N$290</f>
        <v>1640</v>
      </c>
      <c r="C19" s="62"/>
      <c r="D19" s="62">
        <f>[1]Fjärrvärmeproduktion!$N$291</f>
        <v>10</v>
      </c>
      <c r="E19" s="62">
        <f>[1]Fjärrvärmeproduktion!$Q$292</f>
        <v>0</v>
      </c>
      <c r="F19" s="62">
        <f>[1]Fjärrvärmeproduktion!$N$293</f>
        <v>0</v>
      </c>
      <c r="G19" s="62">
        <f>[1]Fjärrvärmeproduktion!$R$294</f>
        <v>0</v>
      </c>
      <c r="H19" s="62">
        <f>[1]Fjärrvärmeproduktion!$S$295</f>
        <v>2167</v>
      </c>
      <c r="I19" s="62">
        <f>[1]Fjärrvärmeproduktion!$N$296</f>
        <v>0</v>
      </c>
      <c r="J19" s="62">
        <f>[1]Fjärrvärmeproduktion!$T$294</f>
        <v>0</v>
      </c>
      <c r="K19" s="62">
        <f>[1]Fjärrvärmeproduktion!U292</f>
        <v>0</v>
      </c>
      <c r="L19" s="62">
        <f>[1]Fjärrvärmeproduktion!V292</f>
        <v>0</v>
      </c>
      <c r="M19" s="62"/>
      <c r="N19" s="62"/>
      <c r="O19" s="62"/>
      <c r="P19" s="62">
        <f t="shared" ref="P19:P24" si="2">SUM(C19:O19)</f>
        <v>2177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[1]Fjärrvärmeproduktion!$N$298</f>
        <v>0</v>
      </c>
      <c r="C20" s="62"/>
      <c r="D20" s="62">
        <f>[1]Fjärrvärmeproduktion!$N$299</f>
        <v>0</v>
      </c>
      <c r="E20" s="62">
        <f>[1]Fjärrvärmeproduktion!$Q$300</f>
        <v>0</v>
      </c>
      <c r="F20" s="62">
        <f>[1]Fjärrvärmeproduktion!$N$301</f>
        <v>0</v>
      </c>
      <c r="G20" s="62">
        <f>[1]Fjärrvärmeproduktion!$R$302</f>
        <v>0</v>
      </c>
      <c r="H20" s="62">
        <f>[1]Fjärrvärmeproduktion!$S$303</f>
        <v>0</v>
      </c>
      <c r="I20" s="62">
        <f>[1]Fjärrvärmeproduktion!$N$304</f>
        <v>0</v>
      </c>
      <c r="J20" s="62">
        <f>[1]Fjärrvärmeproduktion!$T$302</f>
        <v>0</v>
      </c>
      <c r="K20" s="62">
        <f>[1]Fjärrvärmeproduktion!U300</f>
        <v>0</v>
      </c>
      <c r="L20" s="62">
        <f>[1]Fjärrvärmeproduktion!V300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[1]Fjärrvärmeproduktion!$N$306</f>
        <v>0</v>
      </c>
      <c r="C21" s="62"/>
      <c r="D21" s="62">
        <f>[1]Fjärrvärmeproduktion!$N$307</f>
        <v>0</v>
      </c>
      <c r="E21" s="62">
        <f>[1]Fjärrvärmeproduktion!$Q$308</f>
        <v>0</v>
      </c>
      <c r="F21" s="62">
        <f>[1]Fjärrvärmeproduktion!$N$309</f>
        <v>0</v>
      </c>
      <c r="G21" s="62">
        <f>[1]Fjärrvärmeproduktion!$R$310</f>
        <v>0</v>
      </c>
      <c r="H21" s="62">
        <f>[1]Fjärrvärmeproduktion!$S$311</f>
        <v>0</v>
      </c>
      <c r="I21" s="62">
        <f>[1]Fjärrvärmeproduktion!$N$312</f>
        <v>0</v>
      </c>
      <c r="J21" s="62">
        <f>[1]Fjärrvärmeproduktion!$T$310</f>
        <v>0</v>
      </c>
      <c r="K21" s="62">
        <f>[1]Fjärrvärmeproduktion!U308</f>
        <v>0</v>
      </c>
      <c r="L21" s="62">
        <f>[1]Fjärrvärmeproduktion!V308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[1]Fjärrvärmeproduktion!$N$314</f>
        <v>0</v>
      </c>
      <c r="C22" s="62"/>
      <c r="D22" s="62">
        <f>[1]Fjärrvärmeproduktion!$N$315</f>
        <v>0</v>
      </c>
      <c r="E22" s="62">
        <f>[1]Fjärrvärmeproduktion!$Q$316</f>
        <v>0</v>
      </c>
      <c r="F22" s="62">
        <f>[1]Fjärrvärmeproduktion!$N$317</f>
        <v>0</v>
      </c>
      <c r="G22" s="62">
        <f>[1]Fjärrvärmeproduktion!$R$318</f>
        <v>0</v>
      </c>
      <c r="H22" s="62">
        <f>[1]Fjärrvärmeproduktion!$S$319</f>
        <v>0</v>
      </c>
      <c r="I22" s="62">
        <f>[1]Fjärrvärmeproduktion!$N$320</f>
        <v>0</v>
      </c>
      <c r="J22" s="62">
        <f>[1]Fjärrvärmeproduktion!$T$318</f>
        <v>0</v>
      </c>
      <c r="K22" s="62">
        <f>[1]Fjärrvärmeproduktion!U316</f>
        <v>0</v>
      </c>
      <c r="L22" s="62">
        <f>[1]Fjärrvärmeproduktion!V316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4426 GWh</v>
      </c>
      <c r="T22" s="27"/>
      <c r="U22" s="25"/>
    </row>
    <row r="23" spans="1:34" ht="15.75">
      <c r="A23" s="5" t="s">
        <v>23</v>
      </c>
      <c r="B23" s="64">
        <f>[1]Fjärrvärmeproduktion!$N$322</f>
        <v>0</v>
      </c>
      <c r="C23" s="62"/>
      <c r="D23" s="62">
        <f>[1]Fjärrvärmeproduktion!$N$323</f>
        <v>0</v>
      </c>
      <c r="E23" s="62">
        <f>[1]Fjärrvärmeproduktion!$Q$324</f>
        <v>0</v>
      </c>
      <c r="F23" s="62">
        <f>[1]Fjärrvärmeproduktion!$N$325</f>
        <v>0</v>
      </c>
      <c r="G23" s="62">
        <f>[1]Fjärrvärmeproduktion!$R$326</f>
        <v>0</v>
      </c>
      <c r="H23" s="62">
        <f>[1]Fjärrvärmeproduktion!$S$327</f>
        <v>0</v>
      </c>
      <c r="I23" s="62">
        <f>[1]Fjärrvärmeproduktion!$N$328</f>
        <v>0</v>
      </c>
      <c r="J23" s="62">
        <f>[1]Fjärrvärmeproduktion!$T$326</f>
        <v>0</v>
      </c>
      <c r="K23" s="62">
        <f>[1]Fjärrvärmeproduktion!U324</f>
        <v>0</v>
      </c>
      <c r="L23" s="62">
        <f>[1]Fjärrvärmeproduktion!V324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1640</v>
      </c>
      <c r="C24" s="62">
        <f t="shared" ref="C24:O24" si="3">SUM(C18:C23)</f>
        <v>0</v>
      </c>
      <c r="D24" s="62">
        <f t="shared" si="3"/>
        <v>10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2167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2177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1631 GWh</v>
      </c>
      <c r="T25" s="31">
        <f>C$44</f>
        <v>0.36854746718650394</v>
      </c>
      <c r="U25" s="25"/>
    </row>
    <row r="26" spans="1:34" ht="15.75">
      <c r="A26" s="6" t="s">
        <v>91</v>
      </c>
      <c r="B26" s="64">
        <f>'FV imp-exp'!A6</f>
        <v>53604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4" t="str">
        <f>D30</f>
        <v>Oljeprodukter</v>
      </c>
      <c r="S26" s="42" t="str">
        <f>ROUND(D43/1000,0) &amp;" GWh"</f>
        <v>111 GWh</v>
      </c>
      <c r="T26" s="31">
        <f>D$44</f>
        <v>2.497966561645237E-2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0</v>
      </c>
      <c r="U28" s="25"/>
    </row>
    <row r="29" spans="1:34" ht="15.75">
      <c r="A29" s="51" t="str">
        <f>A2</f>
        <v>1761 Hammarö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296 GWh</v>
      </c>
      <c r="T29" s="31">
        <f>G$44</f>
        <v>6.6904038596125454E-2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591 GWh</v>
      </c>
      <c r="T30" s="31">
        <f>H$44</f>
        <v>0.13343410391151345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8">
        <f>[1]Slutanvändning!$N$413</f>
        <v>0</v>
      </c>
      <c r="C32" s="58">
        <f>[1]Slutanvändning!$N$414</f>
        <v>7</v>
      </c>
      <c r="D32" s="90">
        <f>[1]Slutanvändning!$N$407</f>
        <v>97</v>
      </c>
      <c r="E32" s="58">
        <f>[1]Slutanvändning!$Q$408</f>
        <v>0</v>
      </c>
      <c r="F32" s="90">
        <f>[1]Slutanvändning!$N$409</f>
        <v>0</v>
      </c>
      <c r="G32" s="58">
        <f>[1]Slutanvändning!$N$410</f>
        <v>0</v>
      </c>
      <c r="H32" s="58">
        <f>[1]Slutanvändning!$N$411</f>
        <v>0</v>
      </c>
      <c r="I32" s="58">
        <f>[1]Slutanvändning!$N$412</f>
        <v>0</v>
      </c>
      <c r="J32" s="58"/>
      <c r="K32" s="58">
        <f>[1]Slutanvändning!T408</f>
        <v>0</v>
      </c>
      <c r="L32" s="58">
        <f>[1]Slutanvändning!U408</f>
        <v>0</v>
      </c>
      <c r="M32" s="58"/>
      <c r="N32" s="58"/>
      <c r="O32" s="58"/>
      <c r="P32" s="58">
        <f t="shared" ref="P32:P38" si="4">SUM(B32:N32)</f>
        <v>104</v>
      </c>
      <c r="Q32" s="22"/>
      <c r="R32" s="54" t="str">
        <f>J30</f>
        <v>Avlutar</v>
      </c>
      <c r="S32" s="42" t="str">
        <f>ROUND(J43/1000,0) &amp;" GWh"</f>
        <v>1771 GWh</v>
      </c>
      <c r="T32" s="31">
        <f>J$44</f>
        <v>0.40015656099061681</v>
      </c>
      <c r="U32" s="25"/>
    </row>
    <row r="33" spans="1:47" ht="15.75">
      <c r="A33" s="5" t="s">
        <v>33</v>
      </c>
      <c r="B33" s="58">
        <f>[1]Slutanvändning!$N$422</f>
        <v>0</v>
      </c>
      <c r="C33" s="149">
        <f>[1]Slutanvändning!$N$423+[1]Slutanvändning!$AA$423</f>
        <v>1024540</v>
      </c>
      <c r="D33" s="145">
        <f>[1]Slutanvändning!$N$416</f>
        <v>46043.747099415203</v>
      </c>
      <c r="E33" s="58">
        <f>[1]Slutanvändning!$Q$417</f>
        <v>0</v>
      </c>
      <c r="F33" s="90">
        <f>[1]Slutanvändning!$N$418-[1]Slutanvändning!$W$418</f>
        <v>0</v>
      </c>
      <c r="G33" s="58">
        <v>0</v>
      </c>
      <c r="H33" s="149">
        <f>[1]Slutanvändning!$N$420</f>
        <v>546810.25479144743</v>
      </c>
      <c r="I33" s="58">
        <f>[1]Slutanvändning!$N$421</f>
        <v>0</v>
      </c>
      <c r="J33" s="149">
        <f>[1]Slutanvändning!$S$419</f>
        <v>1771012.8421887392</v>
      </c>
      <c r="K33" s="58">
        <f>[1]Slutanvändning!T417</f>
        <v>0</v>
      </c>
      <c r="L33" s="58">
        <f>[1]Slutanvändning!U417</f>
        <v>0</v>
      </c>
      <c r="M33" s="58"/>
      <c r="N33" s="58">
        <f>[1]Slutanvändning!$W$418</f>
        <v>26458.155920397985</v>
      </c>
      <c r="O33" s="58"/>
      <c r="P33" s="58">
        <f>SUM(B33:N33)</f>
        <v>3414864.9999999995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8">
        <f>[1]Slutanvändning!$N$431</f>
        <v>6980</v>
      </c>
      <c r="C34" s="58">
        <f>[1]Slutanvändning!$N$432</f>
        <v>13101</v>
      </c>
      <c r="D34" s="90">
        <f>[1]Slutanvändning!$N$425</f>
        <v>109</v>
      </c>
      <c r="E34" s="58">
        <f>[1]Slutanvändning!$Q$426</f>
        <v>0</v>
      </c>
      <c r="F34" s="90">
        <f>[1]Slutanvändning!$N$427</f>
        <v>0</v>
      </c>
      <c r="G34" s="58">
        <f>[1]Slutanvändning!$N$428</f>
        <v>0</v>
      </c>
      <c r="H34" s="58">
        <f>[1]Slutanvändning!$N$429</f>
        <v>0</v>
      </c>
      <c r="I34" s="58">
        <f>[1]Slutanvändning!$N$430</f>
        <v>0</v>
      </c>
      <c r="J34" s="58"/>
      <c r="K34" s="58">
        <f>[1]Slutanvändning!T426</f>
        <v>0</v>
      </c>
      <c r="L34" s="58">
        <f>[1]Slutanvändning!U426</f>
        <v>0</v>
      </c>
      <c r="M34" s="58"/>
      <c r="N34" s="58"/>
      <c r="O34" s="58"/>
      <c r="P34" s="58">
        <f t="shared" si="4"/>
        <v>20190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8">
        <f>[1]Slutanvändning!$N$440</f>
        <v>0</v>
      </c>
      <c r="C35" s="58">
        <f>[1]Slutanvändning!$N$441</f>
        <v>0</v>
      </c>
      <c r="D35" s="90">
        <f>[1]Slutanvändning!$N$434</f>
        <v>52076</v>
      </c>
      <c r="E35" s="58">
        <f>[1]Slutanvändning!$Q$435</f>
        <v>0</v>
      </c>
      <c r="F35" s="90">
        <f>[1]Slutanvändning!$N$436</f>
        <v>0</v>
      </c>
      <c r="G35" s="58">
        <f>[1]Slutanvändning!$N$437</f>
        <v>11206</v>
      </c>
      <c r="H35" s="58">
        <f>[1]Slutanvändning!$N$438</f>
        <v>0</v>
      </c>
      <c r="I35" s="58">
        <f>[1]Slutanvändning!$N$439</f>
        <v>0</v>
      </c>
      <c r="J35" s="58"/>
      <c r="K35" s="58">
        <f>[1]Slutanvändning!T435</f>
        <v>0</v>
      </c>
      <c r="L35" s="58">
        <f>[1]Slutanvändning!U435</f>
        <v>0</v>
      </c>
      <c r="M35" s="58"/>
      <c r="N35" s="58"/>
      <c r="O35" s="58"/>
      <c r="P35" s="58">
        <f>SUM(B35:N35)</f>
        <v>63282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8">
        <f>[1]Slutanvändning!$N$449</f>
        <v>636</v>
      </c>
      <c r="C36" s="58">
        <f>[1]Slutanvändning!$N$450</f>
        <v>711592</v>
      </c>
      <c r="D36" s="90">
        <f>[1]Slutanvändning!$N$443</f>
        <v>69</v>
      </c>
      <c r="E36" s="58">
        <f>[1]Slutanvändning!$Q$444</f>
        <v>0</v>
      </c>
      <c r="F36" s="90">
        <f>[1]Slutanvändning!$N$445</f>
        <v>0</v>
      </c>
      <c r="G36" s="58">
        <f>[1]Slutanvändning!$N$446</f>
        <v>0</v>
      </c>
      <c r="H36" s="58">
        <f>[1]Slutanvändning!$N$447</f>
        <v>0</v>
      </c>
      <c r="I36" s="58">
        <f>[1]Slutanvändning!$N$448</f>
        <v>0</v>
      </c>
      <c r="J36" s="58"/>
      <c r="K36" s="58">
        <f>[1]Slutanvändning!T444</f>
        <v>0</v>
      </c>
      <c r="L36" s="58">
        <f>[1]Slutanvändning!U444</f>
        <v>0</v>
      </c>
      <c r="M36" s="58"/>
      <c r="N36" s="58"/>
      <c r="O36" s="58"/>
      <c r="P36" s="58">
        <f t="shared" si="4"/>
        <v>712297</v>
      </c>
      <c r="Q36" s="22"/>
      <c r="R36" s="53" t="str">
        <f>N30</f>
        <v>Slam+starkgas</v>
      </c>
      <c r="S36" s="42" t="str">
        <f>ROUND(N43/1000,0) &amp;" GWh"</f>
        <v>26 GWh</v>
      </c>
      <c r="T36" s="31">
        <f>N$44</f>
        <v>5.9781636987879458E-3</v>
      </c>
      <c r="U36" s="25"/>
    </row>
    <row r="37" spans="1:47" ht="15.75">
      <c r="A37" s="5" t="s">
        <v>37</v>
      </c>
      <c r="B37" s="58">
        <f>[1]Slutanvändning!$N$458</f>
        <v>17225</v>
      </c>
      <c r="C37" s="58">
        <f>[1]Slutanvändning!$N$459</f>
        <v>56771</v>
      </c>
      <c r="D37" s="90">
        <f>[1]Slutanvändning!$N$452</f>
        <v>194</v>
      </c>
      <c r="E37" s="58">
        <f>[1]Slutanvändning!$Q$453</f>
        <v>0</v>
      </c>
      <c r="F37" s="90">
        <f>[1]Slutanvändning!$N$454</f>
        <v>0</v>
      </c>
      <c r="G37" s="58">
        <f>[1]Slutanvändning!$N$455</f>
        <v>0</v>
      </c>
      <c r="H37" s="58">
        <f>[1]Slutanvändning!$N$456</f>
        <v>9550</v>
      </c>
      <c r="I37" s="58">
        <f>[1]Slutanvändning!$N$457</f>
        <v>0</v>
      </c>
      <c r="J37" s="58"/>
      <c r="K37" s="58">
        <f>[1]Slutanvändning!T453</f>
        <v>0</v>
      </c>
      <c r="L37" s="58">
        <f>[1]Slutanvändning!U453</f>
        <v>0</v>
      </c>
      <c r="M37" s="58"/>
      <c r="N37" s="58"/>
      <c r="O37" s="58"/>
      <c r="P37" s="58">
        <f t="shared" si="4"/>
        <v>83740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8">
        <f>[1]Slutanvändning!$N$467</f>
        <v>17339</v>
      </c>
      <c r="C38" s="58">
        <f>[1]Slutanvändning!$N$468</f>
        <v>2468</v>
      </c>
      <c r="D38" s="90">
        <f>[1]Slutanvändning!$N$461</f>
        <v>0</v>
      </c>
      <c r="E38" s="58">
        <f>[1]Slutanvändning!$Q$462</f>
        <v>0</v>
      </c>
      <c r="F38" s="90">
        <f>[1]Slutanvändning!$N$463</f>
        <v>0</v>
      </c>
      <c r="G38" s="58">
        <f>[1]Slutanvändning!$N$464</f>
        <v>0</v>
      </c>
      <c r="H38" s="58">
        <f>[1]Slutanvändning!$N$465</f>
        <v>0</v>
      </c>
      <c r="I38" s="58">
        <f>[1]Slutanvändning!$N$466</f>
        <v>0</v>
      </c>
      <c r="J38" s="58"/>
      <c r="K38" s="58">
        <f>[1]Slutanvändning!T462</f>
        <v>0</v>
      </c>
      <c r="L38" s="58">
        <f>[1]Slutanvändning!U462</f>
        <v>0</v>
      </c>
      <c r="M38" s="58"/>
      <c r="N38" s="58"/>
      <c r="O38" s="58"/>
      <c r="P38" s="58">
        <f t="shared" si="4"/>
        <v>19807</v>
      </c>
      <c r="Q38" s="22"/>
      <c r="R38" s="33"/>
      <c r="S38" s="18"/>
      <c r="T38" s="29"/>
      <c r="U38" s="25"/>
    </row>
    <row r="39" spans="1:47" ht="15.75">
      <c r="A39" s="5" t="s">
        <v>39</v>
      </c>
      <c r="B39" s="58">
        <f>[1]Slutanvändning!$N$476</f>
        <v>0</v>
      </c>
      <c r="C39" s="58">
        <f>[1]Slutanvändning!$N$477</f>
        <v>0</v>
      </c>
      <c r="D39" s="90">
        <f>[1]Slutanvändning!$N$470</f>
        <v>0</v>
      </c>
      <c r="E39" s="58">
        <f>[1]Slutanvändning!$Q$471</f>
        <v>0</v>
      </c>
      <c r="F39" s="90">
        <f>[1]Slutanvändning!$N$472</f>
        <v>0</v>
      </c>
      <c r="G39" s="58">
        <f>[1]Slutanvändning!$N$473</f>
        <v>0</v>
      </c>
      <c r="H39" s="58">
        <f>[1]Slutanvändning!$N$474</f>
        <v>0</v>
      </c>
      <c r="I39" s="58">
        <f>[1]Slutanvändning!$N$475</f>
        <v>0</v>
      </c>
      <c r="J39" s="58"/>
      <c r="K39" s="58">
        <f>[1]Slutanvändning!T471</f>
        <v>0</v>
      </c>
      <c r="L39" s="58">
        <f>[1]Slutanvändning!U471</f>
        <v>0</v>
      </c>
      <c r="M39" s="58"/>
      <c r="N39" s="58"/>
      <c r="O39" s="58"/>
      <c r="P39" s="58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58">
        <f>SUM(B32:B39)</f>
        <v>42180</v>
      </c>
      <c r="C40" s="138">
        <f t="shared" ref="C40:O40" si="5">SUM(C32:C39)</f>
        <v>1808479</v>
      </c>
      <c r="D40" s="58">
        <f t="shared" si="5"/>
        <v>98588.747099415195</v>
      </c>
      <c r="E40" s="58">
        <f t="shared" si="5"/>
        <v>0</v>
      </c>
      <c r="F40" s="138">
        <f>SUM(F32:F39)</f>
        <v>0</v>
      </c>
      <c r="G40" s="58">
        <f t="shared" si="5"/>
        <v>11206</v>
      </c>
      <c r="H40" s="138">
        <f t="shared" si="5"/>
        <v>556360.25479144743</v>
      </c>
      <c r="I40" s="58">
        <f t="shared" si="5"/>
        <v>0</v>
      </c>
      <c r="J40" s="138">
        <f t="shared" si="5"/>
        <v>1771012.8421887392</v>
      </c>
      <c r="K40" s="58">
        <f t="shared" si="5"/>
        <v>0</v>
      </c>
      <c r="L40" s="58">
        <f t="shared" si="5"/>
        <v>0</v>
      </c>
      <c r="M40" s="58">
        <f t="shared" si="5"/>
        <v>0</v>
      </c>
      <c r="N40" s="58">
        <f t="shared" si="5"/>
        <v>26458.155920397985</v>
      </c>
      <c r="O40" s="58">
        <f t="shared" si="5"/>
        <v>0</v>
      </c>
      <c r="P40" s="58">
        <f>SUM(B40:N40)</f>
        <v>4314285</v>
      </c>
      <c r="Q40" s="22"/>
      <c r="R40" s="30"/>
      <c r="S40" s="9" t="s">
        <v>25</v>
      </c>
      <c r="T40" s="44" t="s">
        <v>26</v>
      </c>
    </row>
    <row r="41" spans="1:47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6"/>
      <c r="R41" s="30" t="s">
        <v>40</v>
      </c>
      <c r="S41" s="45" t="str">
        <f>ROUND((B46+C46)/1000,0) &amp;" GWh"</f>
        <v>158 GWh</v>
      </c>
      <c r="T41" s="44"/>
    </row>
    <row r="42" spans="1:47">
      <c r="A42" s="35" t="s">
        <v>43</v>
      </c>
      <c r="B42" s="91">
        <f>B39+B38+B37</f>
        <v>34564</v>
      </c>
      <c r="C42" s="91">
        <f>C39+C38+C37</f>
        <v>59239</v>
      </c>
      <c r="D42" s="91">
        <f>D39+D38+D37</f>
        <v>194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9550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103547</v>
      </c>
      <c r="Q42" s="23"/>
      <c r="R42" s="30" t="s">
        <v>41</v>
      </c>
      <c r="S42" s="10" t="str">
        <f>ROUND(P42/1000,0) &amp;" GWh"</f>
        <v>104 GWh</v>
      </c>
      <c r="T42" s="31">
        <f>P42/P40</f>
        <v>2.400096423857024E-2</v>
      </c>
    </row>
    <row r="43" spans="1:47">
      <c r="A43" s="36" t="s">
        <v>45</v>
      </c>
      <c r="B43" s="119"/>
      <c r="C43" s="92">
        <f>C40+C24-C6-C7+C46</f>
        <v>1631117.32</v>
      </c>
      <c r="D43" s="92">
        <f t="shared" ref="D43:O43" si="7">D11+D24+D40</f>
        <v>110554.99999999999</v>
      </c>
      <c r="E43" s="92">
        <f t="shared" si="7"/>
        <v>0</v>
      </c>
      <c r="F43" s="92">
        <f t="shared" si="7"/>
        <v>0</v>
      </c>
      <c r="G43" s="92">
        <f t="shared" si="7"/>
        <v>296103.88307692308</v>
      </c>
      <c r="H43" s="92">
        <f t="shared" si="7"/>
        <v>590552.63526911975</v>
      </c>
      <c r="I43" s="92">
        <f t="shared" si="7"/>
        <v>0</v>
      </c>
      <c r="J43" s="92">
        <f t="shared" si="7"/>
        <v>1771012.8421887392</v>
      </c>
      <c r="K43" s="92">
        <f t="shared" si="7"/>
        <v>0</v>
      </c>
      <c r="L43" s="92">
        <f t="shared" si="7"/>
        <v>0</v>
      </c>
      <c r="M43" s="92">
        <f t="shared" si="7"/>
        <v>0</v>
      </c>
      <c r="N43" s="92">
        <f t="shared" si="7"/>
        <v>26458.155920397985</v>
      </c>
      <c r="O43" s="92">
        <f t="shared" si="7"/>
        <v>0</v>
      </c>
      <c r="P43" s="120">
        <f>SUM(C43:O43)-M43</f>
        <v>4425799.8364551803</v>
      </c>
      <c r="Q43" s="23"/>
      <c r="R43" s="30" t="s">
        <v>42</v>
      </c>
      <c r="S43" s="10" t="str">
        <f>ROUND(P36/1000,0) &amp;" GWh"</f>
        <v>712 GWh</v>
      </c>
      <c r="T43" s="43">
        <f>P36/P40</f>
        <v>0.16510198097714918</v>
      </c>
    </row>
    <row r="44" spans="1:47">
      <c r="A44" s="36" t="s">
        <v>46</v>
      </c>
      <c r="B44" s="122"/>
      <c r="C44" s="128">
        <f>C43/$P$43</f>
        <v>0.36854746718650394</v>
      </c>
      <c r="D44" s="128">
        <f t="shared" ref="D44:P44" si="8">D43/$P$43</f>
        <v>2.497966561645237E-2</v>
      </c>
      <c r="E44" s="128">
        <f t="shared" si="8"/>
        <v>0</v>
      </c>
      <c r="F44" s="128">
        <f t="shared" si="8"/>
        <v>0</v>
      </c>
      <c r="G44" s="128">
        <f t="shared" si="8"/>
        <v>6.6904038596125454E-2</v>
      </c>
      <c r="H44" s="128">
        <f t="shared" si="8"/>
        <v>0.13343410391151345</v>
      </c>
      <c r="I44" s="128">
        <f t="shared" si="8"/>
        <v>0</v>
      </c>
      <c r="J44" s="128">
        <f t="shared" si="8"/>
        <v>0.40015656099061681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5.9781636987879458E-3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20 GWh</v>
      </c>
      <c r="T44" s="31">
        <f>P34/P40</f>
        <v>4.6798020993049829E-3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0 GWh</v>
      </c>
      <c r="T45" s="31">
        <f>P32/P40</f>
        <v>2.4105964255954347E-5</v>
      </c>
      <c r="U45" s="25"/>
    </row>
    <row r="46" spans="1:47">
      <c r="A46" s="37" t="s">
        <v>49</v>
      </c>
      <c r="B46" s="125">
        <f>B24+B26-B40</f>
        <v>13064</v>
      </c>
      <c r="C46" s="125">
        <f>(C40+C24)*0.08</f>
        <v>144678.32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3415 GWh</v>
      </c>
      <c r="T46" s="43">
        <f>P33/P40</f>
        <v>0.79152513104720701</v>
      </c>
      <c r="U46" s="25"/>
    </row>
    <row r="47" spans="1:47">
      <c r="A47" s="37" t="s">
        <v>51</v>
      </c>
      <c r="B47" s="129">
        <f>B46/(B24+B26)</f>
        <v>0.23647816957497647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63 GWh</v>
      </c>
      <c r="T47" s="43">
        <f>P35/P40</f>
        <v>1.4668015673512528E-2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4314 GWh</v>
      </c>
      <c r="T48" s="48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81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[1]Solceller!$C$14</f>
        <v>7182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4">
        <f>[1]Elproduktion!$N$442</f>
        <v>70095</v>
      </c>
      <c r="D7" s="62">
        <f>[1]Elproduktion!$N$443</f>
        <v>0</v>
      </c>
      <c r="E7" s="62">
        <f>[1]Elproduktion!$Q$444</f>
        <v>0</v>
      </c>
      <c r="F7" s="62">
        <f>[1]Elproduktion!$N$445</f>
        <v>0</v>
      </c>
      <c r="G7" s="62">
        <f>[1]Elproduktion!$R$446</f>
        <v>0</v>
      </c>
      <c r="H7" s="62">
        <f>[1]Elproduktion!$S$447</f>
        <v>0</v>
      </c>
      <c r="I7" s="62">
        <f>[1]Elproduktion!$N$448</f>
        <v>0</v>
      </c>
      <c r="J7" s="62">
        <f>[1]Elproduktion!$T$446</f>
        <v>0</v>
      </c>
      <c r="K7" s="62">
        <f>[1]Elproduktion!U444</f>
        <v>0</v>
      </c>
      <c r="L7" s="62">
        <f>[1]Elproduktion!V444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4">
        <f>[1]Elproduktion!$N$450</f>
        <v>3</v>
      </c>
      <c r="D8" s="62">
        <f>[1]Elproduktion!$N$451</f>
        <v>10</v>
      </c>
      <c r="E8" s="62">
        <f>[1]Elproduktion!$Q$452</f>
        <v>0</v>
      </c>
      <c r="F8" s="62">
        <f>[1]Elproduktion!$N$453</f>
        <v>0</v>
      </c>
      <c r="G8" s="62">
        <f>[1]Elproduktion!$R$454</f>
        <v>0</v>
      </c>
      <c r="H8" s="62">
        <f>[1]Elproduktion!$S$455</f>
        <v>0</v>
      </c>
      <c r="I8" s="62">
        <f>[1]Elproduktion!$N$456</f>
        <v>0</v>
      </c>
      <c r="J8" s="62">
        <f>[1]Elproduktion!$T$454</f>
        <v>0</v>
      </c>
      <c r="K8" s="62">
        <f>[1]Elproduktion!U452</f>
        <v>0</v>
      </c>
      <c r="L8" s="62">
        <f>[1]Elproduktion!V452</f>
        <v>0</v>
      </c>
      <c r="M8" s="62"/>
      <c r="N8" s="62"/>
      <c r="O8" s="62"/>
      <c r="P8" s="62">
        <f t="shared" si="0"/>
        <v>10</v>
      </c>
      <c r="Q8" s="40"/>
      <c r="AG8" s="40"/>
      <c r="AH8" s="40"/>
    </row>
    <row r="9" spans="1:34" ht="15.75">
      <c r="A9" s="5" t="s">
        <v>12</v>
      </c>
      <c r="B9" s="62"/>
      <c r="C9" s="151">
        <f>[1]Elproduktion!$N$458+'[1]Mindre vattenkraft, från LST'!$C$6</f>
        <v>28062.150375939847</v>
      </c>
      <c r="D9" s="62">
        <f>[1]Elproduktion!$N$459</f>
        <v>0</v>
      </c>
      <c r="E9" s="62">
        <f>[1]Elproduktion!$Q$460</f>
        <v>0</v>
      </c>
      <c r="F9" s="62">
        <f>[1]Elproduktion!$N$461</f>
        <v>0</v>
      </c>
      <c r="G9" s="62">
        <f>[1]Elproduktion!$R$462</f>
        <v>0</v>
      </c>
      <c r="H9" s="62">
        <f>[1]Elproduktion!$S$463</f>
        <v>0</v>
      </c>
      <c r="I9" s="62">
        <f>[1]Elproduktion!$N$464</f>
        <v>0</v>
      </c>
      <c r="J9" s="62">
        <f>[1]Elproduktion!$T$462</f>
        <v>0</v>
      </c>
      <c r="K9" s="62">
        <f>[1]Elproduktion!U460</f>
        <v>0</v>
      </c>
      <c r="L9" s="62">
        <f>[1]Elproduktion!V460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64">
        <f>[1]Elproduktion!$N$466</f>
        <v>40155</v>
      </c>
      <c r="D10" s="62">
        <f>[1]Elproduktion!$N$467</f>
        <v>0</v>
      </c>
      <c r="E10" s="62">
        <f>[1]Elproduktion!$Q$468</f>
        <v>0</v>
      </c>
      <c r="F10" s="62">
        <f>[1]Elproduktion!$N$469</f>
        <v>0</v>
      </c>
      <c r="G10" s="62">
        <f>[1]Elproduktion!$R$470</f>
        <v>0</v>
      </c>
      <c r="H10" s="62">
        <f>[1]Elproduktion!$S$471</f>
        <v>0</v>
      </c>
      <c r="I10" s="62">
        <f>[1]Elproduktion!$N$472</f>
        <v>0</v>
      </c>
      <c r="J10" s="62">
        <f>[1]Elproduktion!$T$470</f>
        <v>0</v>
      </c>
      <c r="K10" s="62">
        <f>[1]Elproduktion!U468</f>
        <v>0</v>
      </c>
      <c r="L10" s="62">
        <f>[1]Elproduktion!V468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152">
        <f>SUM(C5:C10)</f>
        <v>145497.15037593985</v>
      </c>
      <c r="D11" s="62">
        <f t="shared" ref="D11:O11" si="1">SUM(D5:D10)</f>
        <v>10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10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1780 Karlstad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2">
        <f>[1]Fjärrvärmeproduktion!$N$618+[1]Fjärrvärmeproduktion!$Z$658</f>
        <v>412017</v>
      </c>
      <c r="C18" s="62"/>
      <c r="D18" s="64">
        <f>[1]Fjärrvärmeproduktion!$N$619</f>
        <v>995</v>
      </c>
      <c r="E18" s="62">
        <f>[1]Fjärrvärmeproduktion!$Q$620</f>
        <v>0</v>
      </c>
      <c r="F18" s="62">
        <f>[1]Fjärrvärmeproduktion!$N$621</f>
        <v>0</v>
      </c>
      <c r="G18" s="62">
        <f>[1]Fjärrvärmeproduktion!$R$622</f>
        <v>0</v>
      </c>
      <c r="H18" s="62">
        <f>[1]Fjärrvärmeproduktion!$S$623</f>
        <v>403213</v>
      </c>
      <c r="I18" s="62">
        <f>[1]Fjärrvärmeproduktion!$N$624</f>
        <v>0</v>
      </c>
      <c r="J18" s="62">
        <f>[1]Fjärrvärmeproduktion!$T$622</f>
        <v>0</v>
      </c>
      <c r="K18" s="62">
        <f>[1]Fjärrvärmeproduktion!U620</f>
        <v>0</v>
      </c>
      <c r="L18" s="62">
        <f>[1]Fjärrvärmeproduktion!V620</f>
        <v>0</v>
      </c>
      <c r="M18" s="62"/>
      <c r="N18" s="62"/>
      <c r="O18" s="62"/>
      <c r="P18" s="62">
        <f>SUM(C18:O18)</f>
        <v>404208</v>
      </c>
      <c r="Q18" s="4"/>
      <c r="R18" s="4"/>
      <c r="S18" s="4"/>
      <c r="T18" s="4"/>
    </row>
    <row r="19" spans="1:34" ht="15.75">
      <c r="A19" s="5" t="s">
        <v>19</v>
      </c>
      <c r="B19" s="62">
        <f>[1]Fjärrvärmeproduktion!$N$626+[1]Fjärrvärmeproduktion!$Y$658</f>
        <v>146780</v>
      </c>
      <c r="C19" s="62"/>
      <c r="D19" s="64">
        <f>[1]Fjärrvärmeproduktion!$N$627</f>
        <v>2458</v>
      </c>
      <c r="E19" s="62">
        <f>[1]Fjärrvärmeproduktion!$Q$628</f>
        <v>0</v>
      </c>
      <c r="F19" s="62">
        <f>[1]Fjärrvärmeproduktion!$N$629</f>
        <v>0</v>
      </c>
      <c r="G19" s="62">
        <f>[1]Fjärrvärmeproduktion!$R$630</f>
        <v>1969</v>
      </c>
      <c r="H19" s="62">
        <f>[1]Fjärrvärmeproduktion!$S$631</f>
        <v>6965.416666666657</v>
      </c>
      <c r="I19" s="62">
        <f>[1]Fjärrvärmeproduktion!$N$632</f>
        <v>0</v>
      </c>
      <c r="J19" s="62">
        <f>[1]Fjärrvärmeproduktion!$T$630</f>
        <v>0</v>
      </c>
      <c r="K19" s="62">
        <f>[1]Fjärrvärmeproduktion!U628</f>
        <v>0</v>
      </c>
      <c r="L19" s="62">
        <f>[1]Fjärrvärmeproduktion!V628</f>
        <v>149664.58333333334</v>
      </c>
      <c r="M19" s="62"/>
      <c r="N19" s="62"/>
      <c r="O19" s="62"/>
      <c r="P19" s="62">
        <f t="shared" ref="P19:P23" si="2">SUM(C19:O19)</f>
        <v>161057</v>
      </c>
      <c r="Q19" s="4"/>
      <c r="R19" s="4"/>
      <c r="S19" s="4"/>
      <c r="T19" s="4"/>
    </row>
    <row r="20" spans="1:34" ht="15.75">
      <c r="A20" s="5" t="s">
        <v>20</v>
      </c>
      <c r="B20" s="62">
        <f>[1]Fjärrvärmeproduktion!$N$634</f>
        <v>0</v>
      </c>
      <c r="C20" s="62"/>
      <c r="D20" s="64">
        <f>[1]Fjärrvärmeproduktion!$N$635</f>
        <v>0</v>
      </c>
      <c r="E20" s="62">
        <f>[1]Fjärrvärmeproduktion!$Q$636</f>
        <v>0</v>
      </c>
      <c r="F20" s="62">
        <f>[1]Fjärrvärmeproduktion!$N$637</f>
        <v>0</v>
      </c>
      <c r="G20" s="62">
        <f>[1]Fjärrvärmeproduktion!$R$638</f>
        <v>0</v>
      </c>
      <c r="H20" s="62">
        <f>[1]Fjärrvärmeproduktion!$S$639</f>
        <v>0</v>
      </c>
      <c r="I20" s="62">
        <f>[1]Fjärrvärmeproduktion!$N$640</f>
        <v>0</v>
      </c>
      <c r="J20" s="62">
        <f>[1]Fjärrvärmeproduktion!$T$638</f>
        <v>0</v>
      </c>
      <c r="K20" s="62">
        <f>[1]Fjärrvärmeproduktion!U636</f>
        <v>0</v>
      </c>
      <c r="L20" s="62">
        <f>[1]Fjärrvärmeproduktion!V636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2">
        <f>[1]Fjärrvärmeproduktion!$N$642</f>
        <v>0</v>
      </c>
      <c r="C21" s="62"/>
      <c r="D21" s="64">
        <f>[1]Fjärrvärmeproduktion!$N$643</f>
        <v>0</v>
      </c>
      <c r="E21" s="62">
        <f>[1]Fjärrvärmeproduktion!$Q$644</f>
        <v>0</v>
      </c>
      <c r="F21" s="62">
        <f>[1]Fjärrvärmeproduktion!$N$645</f>
        <v>0</v>
      </c>
      <c r="G21" s="62">
        <f>[1]Fjärrvärmeproduktion!$R$646</f>
        <v>0</v>
      </c>
      <c r="H21" s="62">
        <f>[1]Fjärrvärmeproduktion!$S$647</f>
        <v>0</v>
      </c>
      <c r="I21" s="62">
        <f>[1]Fjärrvärmeproduktion!$N$648</f>
        <v>0</v>
      </c>
      <c r="J21" s="62">
        <f>[1]Fjärrvärmeproduktion!$T$646</f>
        <v>0</v>
      </c>
      <c r="K21" s="62">
        <f>[1]Fjärrvärmeproduktion!U644</f>
        <v>0</v>
      </c>
      <c r="L21" s="62">
        <f>[1]Fjärrvärmeproduktion!V644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2">
        <f>[1]Fjärrvärmeproduktion!$N$650</f>
        <v>19116</v>
      </c>
      <c r="C22" s="62"/>
      <c r="D22" s="64">
        <f>[1]Fjärrvärmeproduktion!$N$651</f>
        <v>0</v>
      </c>
      <c r="E22" s="62">
        <f>[1]Fjärrvärmeproduktion!$Q$652</f>
        <v>0</v>
      </c>
      <c r="F22" s="62">
        <f>[1]Fjärrvärmeproduktion!$N$653</f>
        <v>0</v>
      </c>
      <c r="G22" s="62">
        <f>[1]Fjärrvärmeproduktion!$R$654</f>
        <v>0</v>
      </c>
      <c r="H22" s="62">
        <f>[1]Fjärrvärmeproduktion!$S$655</f>
        <v>0</v>
      </c>
      <c r="I22" s="62">
        <f>[1]Fjärrvärmeproduktion!$N$656</f>
        <v>0</v>
      </c>
      <c r="J22" s="62">
        <f>[1]Fjärrvärmeproduktion!$T$654</f>
        <v>0</v>
      </c>
      <c r="K22" s="62">
        <f>[1]Fjärrvärmeproduktion!U652</f>
        <v>0</v>
      </c>
      <c r="L22" s="62">
        <f>[1]Fjärrvärmeproduktion!V652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2801 GWh</v>
      </c>
      <c r="T22" s="27"/>
      <c r="U22" s="25"/>
    </row>
    <row r="23" spans="1:34" ht="15.75">
      <c r="A23" s="5" t="s">
        <v>23</v>
      </c>
      <c r="B23" s="62">
        <v>0</v>
      </c>
      <c r="C23" s="62"/>
      <c r="D23" s="64">
        <f>[1]Fjärrvärmeproduktion!$N$659</f>
        <v>0</v>
      </c>
      <c r="E23" s="62">
        <f>[1]Fjärrvärmeproduktion!$Q$660</f>
        <v>0</v>
      </c>
      <c r="F23" s="62">
        <f>[1]Fjärrvärmeproduktion!$N$661</f>
        <v>0</v>
      </c>
      <c r="G23" s="62">
        <f>[1]Fjärrvärmeproduktion!$R$662</f>
        <v>0</v>
      </c>
      <c r="H23" s="62">
        <f>[1]Fjärrvärmeproduktion!$S$663</f>
        <v>0</v>
      </c>
      <c r="I23" s="62">
        <f>[1]Fjärrvärmeproduktion!$N$664</f>
        <v>0</v>
      </c>
      <c r="J23" s="62">
        <f>[1]Fjärrvärmeproduktion!$T$662</f>
        <v>0</v>
      </c>
      <c r="K23" s="62">
        <f>[1]Fjärrvärmeproduktion!U660</f>
        <v>0</v>
      </c>
      <c r="L23" s="62">
        <f>[1]Fjärrvärmeproduktion!V660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577913</v>
      </c>
      <c r="C24" s="62">
        <f t="shared" ref="C24:O24" si="3">SUM(C18:C23)</f>
        <v>0</v>
      </c>
      <c r="D24" s="62">
        <f t="shared" si="3"/>
        <v>3453</v>
      </c>
      <c r="E24" s="62">
        <f t="shared" si="3"/>
        <v>0</v>
      </c>
      <c r="F24" s="62">
        <f t="shared" si="3"/>
        <v>0</v>
      </c>
      <c r="G24" s="62">
        <f t="shared" si="3"/>
        <v>1969</v>
      </c>
      <c r="H24" s="62">
        <f>SUM(H18:H23)</f>
        <v>410178.41666666663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149664.58333333334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>SUM(C24:O24)</f>
        <v>565265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686 GWh</v>
      </c>
      <c r="T25" s="31">
        <f>C$44</f>
        <v>0.24475403766703793</v>
      </c>
      <c r="U25" s="25"/>
    </row>
    <row r="26" spans="1:34" ht="15.75">
      <c r="B26" s="6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4" t="str">
        <f>D30</f>
        <v>Oljeprodukter</v>
      </c>
      <c r="S26" s="42" t="str">
        <f>ROUND(D43/1000,0) &amp;" GWh"</f>
        <v>1224 GWh</v>
      </c>
      <c r="T26" s="31">
        <f>D$44</f>
        <v>0.43682182523788382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18 GWh</v>
      </c>
      <c r="T28" s="31">
        <f>F$44</f>
        <v>6.5479791948046158E-3</v>
      </c>
      <c r="U28" s="25"/>
    </row>
    <row r="29" spans="1:34" ht="15.75">
      <c r="A29" s="51" t="str">
        <f>A2</f>
        <v>1780 Karlstad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246 GWh</v>
      </c>
      <c r="T29" s="31">
        <f>G$44</f>
        <v>8.7920061504595248E-2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478 GWh</v>
      </c>
      <c r="T30" s="31">
        <f>H$44</f>
        <v>0.17052677691766244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[1]Slutanvändning!$N$899</f>
        <v>0</v>
      </c>
      <c r="C32" s="64">
        <f>[1]Slutanvändning!$N$900</f>
        <v>235</v>
      </c>
      <c r="D32" s="64">
        <f>[1]Slutanvändning!$N$893</f>
        <v>16099</v>
      </c>
      <c r="E32" s="62">
        <f>[1]Slutanvändning!$Q$894</f>
        <v>0</v>
      </c>
      <c r="F32" s="62">
        <f>[1]Slutanvändning!$N$895</f>
        <v>0</v>
      </c>
      <c r="G32" s="62">
        <f>[1]Slutanvändning!$N$896</f>
        <v>3801</v>
      </c>
      <c r="H32" s="64">
        <f>[1]Slutanvändning!$N$897</f>
        <v>0</v>
      </c>
      <c r="I32" s="62">
        <f>[1]Slutanvändning!$N$898</f>
        <v>0</v>
      </c>
      <c r="J32" s="62"/>
      <c r="K32" s="62">
        <f>[1]Slutanvändning!T894</f>
        <v>0</v>
      </c>
      <c r="L32" s="62">
        <f>[1]Slutanvändning!U894</f>
        <v>0</v>
      </c>
      <c r="M32" s="62"/>
      <c r="N32" s="62"/>
      <c r="O32" s="62"/>
      <c r="P32" s="62">
        <f t="shared" ref="P32:P38" si="4">SUM(B32:N32)</f>
        <v>20135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[1]Slutanvändning!$N$908</f>
        <v>19700</v>
      </c>
      <c r="C33" s="64">
        <f>[1]Slutanvändning!$N$909</f>
        <v>67818</v>
      </c>
      <c r="D33" s="64">
        <f>[1]Slutanvändning!$N$902</f>
        <v>8946</v>
      </c>
      <c r="E33" s="62">
        <f>[1]Slutanvändning!$Q$903</f>
        <v>0</v>
      </c>
      <c r="F33" s="62">
        <f>[1]Slutanvändning!$N$904</f>
        <v>18342</v>
      </c>
      <c r="G33" s="62">
        <f>[1]Slutanvändning!$N$905</f>
        <v>134</v>
      </c>
      <c r="H33" s="64">
        <f>[1]Slutanvändning!$N$906</f>
        <v>15029</v>
      </c>
      <c r="I33" s="62">
        <f>[1]Slutanvändning!$N$907</f>
        <v>0</v>
      </c>
      <c r="J33" s="62"/>
      <c r="K33" s="62">
        <f>[1]Slutanvändning!T903</f>
        <v>0</v>
      </c>
      <c r="L33" s="62">
        <f>[1]Slutanvändning!U903</f>
        <v>0</v>
      </c>
      <c r="M33" s="62"/>
      <c r="N33" s="62"/>
      <c r="O33" s="62"/>
      <c r="P33" s="62">
        <f t="shared" si="4"/>
        <v>129969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[1]Slutanvändning!$N$917</f>
        <v>49502</v>
      </c>
      <c r="C34" s="64">
        <f>[1]Slutanvändning!$N$918</f>
        <v>67474</v>
      </c>
      <c r="D34" s="64">
        <f>[1]Slutanvändning!$N$911</f>
        <v>27487</v>
      </c>
      <c r="E34" s="62">
        <f>[1]Slutanvändning!$Q$912</f>
        <v>0</v>
      </c>
      <c r="F34" s="62">
        <f>[1]Slutanvändning!$N$913</f>
        <v>0</v>
      </c>
      <c r="G34" s="62">
        <f>[1]Slutanvändning!$N$914</f>
        <v>0</v>
      </c>
      <c r="H34" s="64">
        <f>[1]Slutanvändning!$N$915</f>
        <v>0</v>
      </c>
      <c r="I34" s="62">
        <f>[1]Slutanvändning!$N$916</f>
        <v>0</v>
      </c>
      <c r="J34" s="62"/>
      <c r="K34" s="62">
        <f>[1]Slutanvändning!T912</f>
        <v>0</v>
      </c>
      <c r="L34" s="62">
        <f>[1]Slutanvändning!U912</f>
        <v>0</v>
      </c>
      <c r="M34" s="62"/>
      <c r="N34" s="62"/>
      <c r="O34" s="62"/>
      <c r="P34" s="62">
        <f t="shared" si="4"/>
        <v>144463</v>
      </c>
      <c r="Q34" s="22"/>
      <c r="R34" s="54" t="str">
        <f>L30</f>
        <v>Avfall</v>
      </c>
      <c r="S34" s="42" t="str">
        <f>ROUND(L43/1000,0) &amp;" GWh"</f>
        <v>150 GWh</v>
      </c>
      <c r="T34" s="31">
        <f>L$44</f>
        <v>5.3429319478015942E-2</v>
      </c>
      <c r="U34" s="25"/>
      <c r="V34" s="7"/>
      <c r="W34" s="41"/>
    </row>
    <row r="35" spans="1:47" ht="15.75">
      <c r="A35" s="5" t="s">
        <v>35</v>
      </c>
      <c r="B35" s="64">
        <f>[1]Slutanvändning!$N$926</f>
        <v>0</v>
      </c>
      <c r="C35" s="64">
        <f>[1]Slutanvändning!$N$927</f>
        <v>1575</v>
      </c>
      <c r="D35" s="64">
        <f>[1]Slutanvändning!$N$920</f>
        <v>1119552</v>
      </c>
      <c r="E35" s="62">
        <f>[1]Slutanvändning!$Q$921</f>
        <v>0</v>
      </c>
      <c r="F35" s="62">
        <f>[1]Slutanvändning!$N$922</f>
        <v>0</v>
      </c>
      <c r="G35" s="62">
        <f>[1]Slutanvändning!$N$923</f>
        <v>240375</v>
      </c>
      <c r="H35" s="64">
        <f>[1]Slutanvändning!$N$924</f>
        <v>0</v>
      </c>
      <c r="I35" s="62">
        <f>[1]Slutanvändning!$N$925</f>
        <v>0</v>
      </c>
      <c r="J35" s="62"/>
      <c r="K35" s="62">
        <f>[1]Slutanvändning!T921</f>
        <v>0</v>
      </c>
      <c r="L35" s="62">
        <f>[1]Slutanvändning!U921</f>
        <v>0</v>
      </c>
      <c r="M35" s="62"/>
      <c r="N35" s="62"/>
      <c r="O35" s="62"/>
      <c r="P35" s="62">
        <f>SUM(B35:N35)</f>
        <v>1361502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4">
        <f>[1]Slutanvändning!$N$935</f>
        <v>86062</v>
      </c>
      <c r="C36" s="64">
        <f>[1]Slutanvändning!$N$936</f>
        <v>303178</v>
      </c>
      <c r="D36" s="64">
        <f>[1]Slutanvändning!$N$929</f>
        <v>47186</v>
      </c>
      <c r="E36" s="62">
        <f>[1]Slutanvändning!$Q$930</f>
        <v>0</v>
      </c>
      <c r="F36" s="62">
        <f>[1]Slutanvändning!$N$931</f>
        <v>0</v>
      </c>
      <c r="G36" s="62">
        <f>[1]Slutanvändning!$N$932</f>
        <v>0</v>
      </c>
      <c r="H36" s="64">
        <f>[1]Slutanvändning!$N$933</f>
        <v>0</v>
      </c>
      <c r="I36" s="62">
        <f>[1]Slutanvändning!$N$934</f>
        <v>0</v>
      </c>
      <c r="J36" s="62"/>
      <c r="K36" s="62">
        <f>[1]Slutanvändning!T930</f>
        <v>0</v>
      </c>
      <c r="L36" s="62">
        <f>[1]Slutanvändning!U930</f>
        <v>0</v>
      </c>
      <c r="M36" s="62"/>
      <c r="N36" s="62"/>
      <c r="O36" s="62"/>
      <c r="P36" s="62">
        <f t="shared" si="4"/>
        <v>436426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[1]Slutanvändning!$N$944</f>
        <v>66000</v>
      </c>
      <c r="C37" s="64">
        <f>[1]Slutanvändning!$N$945</f>
        <v>191112</v>
      </c>
      <c r="D37" s="64">
        <f>[1]Slutanvändning!$N$938</f>
        <v>800</v>
      </c>
      <c r="E37" s="62">
        <f>[1]Slutanvändning!$Q$939</f>
        <v>0</v>
      </c>
      <c r="F37" s="62">
        <f>[1]Slutanvändning!$N$940</f>
        <v>0</v>
      </c>
      <c r="G37" s="62">
        <f>[1]Slutanvändning!$N$941</f>
        <v>0</v>
      </c>
      <c r="H37" s="64">
        <f>[1]Slutanvändning!$N$942</f>
        <v>52467</v>
      </c>
      <c r="I37" s="62">
        <f>[1]Slutanvändning!$N$943</f>
        <v>0</v>
      </c>
      <c r="J37" s="62"/>
      <c r="K37" s="62">
        <f>[1]Slutanvändning!T939</f>
        <v>0</v>
      </c>
      <c r="L37" s="62">
        <f>[1]Slutanvändning!U939</f>
        <v>0</v>
      </c>
      <c r="M37" s="62"/>
      <c r="N37" s="62"/>
      <c r="O37" s="62"/>
      <c r="P37" s="62">
        <f t="shared" si="4"/>
        <v>310379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[1]Slutanvändning!$N$953</f>
        <v>228170</v>
      </c>
      <c r="C38" s="64">
        <f>[1]Slutanvändning!$N$954</f>
        <v>70340</v>
      </c>
      <c r="D38" s="64">
        <f>[1]Slutanvändning!$N$947</f>
        <v>79</v>
      </c>
      <c r="E38" s="62">
        <f>[1]Slutanvändning!$Q$948</f>
        <v>0</v>
      </c>
      <c r="F38" s="62">
        <f>[1]Slutanvändning!$N$949</f>
        <v>0</v>
      </c>
      <c r="G38" s="62">
        <f>[1]Slutanvändning!$N$950</f>
        <v>0</v>
      </c>
      <c r="H38" s="64">
        <f>[1]Slutanvändning!$N$951</f>
        <v>0</v>
      </c>
      <c r="I38" s="62">
        <f>[1]Slutanvändning!$N$952</f>
        <v>0</v>
      </c>
      <c r="J38" s="62"/>
      <c r="K38" s="62">
        <f>[1]Slutanvändning!T948</f>
        <v>0</v>
      </c>
      <c r="L38" s="62">
        <f>[1]Slutanvändning!U948</f>
        <v>0</v>
      </c>
      <c r="M38" s="62"/>
      <c r="N38" s="62"/>
      <c r="O38" s="62"/>
      <c r="P38" s="62">
        <f t="shared" si="4"/>
        <v>298589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[1]Slutanvändning!$N$962</f>
        <v>0</v>
      </c>
      <c r="C39" s="64">
        <f>[1]Slutanvändning!$N$963</f>
        <v>1954</v>
      </c>
      <c r="D39" s="64">
        <f>[1]Slutanvändning!$N$956</f>
        <v>0</v>
      </c>
      <c r="E39" s="62">
        <f>[1]Slutanvändning!$Q$957</f>
        <v>0</v>
      </c>
      <c r="F39" s="62">
        <f>[1]Slutanvändning!$N$958</f>
        <v>0</v>
      </c>
      <c r="G39" s="62">
        <f>[1]Slutanvändning!$N$959</f>
        <v>0</v>
      </c>
      <c r="H39" s="64">
        <f>[1]Slutanvändning!$N$960</f>
        <v>0</v>
      </c>
      <c r="I39" s="62">
        <f>[1]Slutanvändning!$N$961</f>
        <v>0</v>
      </c>
      <c r="J39" s="62"/>
      <c r="K39" s="62">
        <f>[1]Slutanvändning!T957</f>
        <v>0</v>
      </c>
      <c r="L39" s="62">
        <f>[1]Slutanvändning!U957</f>
        <v>0</v>
      </c>
      <c r="M39" s="62"/>
      <c r="N39" s="62"/>
      <c r="O39" s="62"/>
      <c r="P39" s="62">
        <f>SUM(B39:N39)</f>
        <v>1954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449434</v>
      </c>
      <c r="C40" s="62">
        <f t="shared" ref="C40:O40" si="5">SUM(C32:C39)</f>
        <v>703686</v>
      </c>
      <c r="D40" s="62">
        <f>SUM(D32:D39)</f>
        <v>1220149</v>
      </c>
      <c r="E40" s="62">
        <f t="shared" si="5"/>
        <v>0</v>
      </c>
      <c r="F40" s="62">
        <f>SUM(F32:F39)</f>
        <v>18342</v>
      </c>
      <c r="G40" s="62">
        <f t="shared" si="5"/>
        <v>244310</v>
      </c>
      <c r="H40" s="62">
        <f t="shared" si="5"/>
        <v>67496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2703417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ROUND((B46+C46-B49)/1000,0) &amp;" GWh"</f>
        <v>73 GWh</v>
      </c>
      <c r="T41" s="44"/>
    </row>
    <row r="42" spans="1:47">
      <c r="A42" s="35" t="s">
        <v>43</v>
      </c>
      <c r="B42" s="122">
        <f>B39+B38+B37</f>
        <v>294170</v>
      </c>
      <c r="C42" s="122">
        <f>C39+C38+C37</f>
        <v>263406</v>
      </c>
      <c r="D42" s="122">
        <f>D39+D38+D37</f>
        <v>879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52467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610922</v>
      </c>
      <c r="Q42" s="23"/>
      <c r="R42" s="30" t="s">
        <v>41</v>
      </c>
      <c r="S42" s="10" t="str">
        <f>ROUND(P42/1000,0) &amp;" GWh"</f>
        <v>611 GWh</v>
      </c>
      <c r="T42" s="31">
        <f>P42/P40</f>
        <v>0.22598141537173141</v>
      </c>
    </row>
    <row r="43" spans="1:47">
      <c r="A43" s="36" t="s">
        <v>45</v>
      </c>
      <c r="B43" s="124"/>
      <c r="C43" s="125">
        <f>C40+C24-C7+C46</f>
        <v>685597.56</v>
      </c>
      <c r="D43" s="125">
        <f t="shared" ref="D43:O43" si="7">D11+D24+D40</f>
        <v>1223612</v>
      </c>
      <c r="E43" s="125">
        <f t="shared" si="7"/>
        <v>0</v>
      </c>
      <c r="F43" s="125">
        <f t="shared" si="7"/>
        <v>18342</v>
      </c>
      <c r="G43" s="125">
        <f t="shared" si="7"/>
        <v>246279</v>
      </c>
      <c r="H43" s="125">
        <f t="shared" si="7"/>
        <v>477674.41666666663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149664.58333333334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2801169.56</v>
      </c>
      <c r="Q43" s="23"/>
      <c r="R43" s="30" t="s">
        <v>42</v>
      </c>
      <c r="S43" s="10" t="str">
        <f>ROUND(P36/1000,0) &amp;" GWh"</f>
        <v>436 GWh</v>
      </c>
      <c r="T43" s="43">
        <f>P36/P40</f>
        <v>0.16143495435591326</v>
      </c>
    </row>
    <row r="44" spans="1:47">
      <c r="A44" s="36" t="s">
        <v>46</v>
      </c>
      <c r="B44" s="122"/>
      <c r="C44" s="128">
        <f>C43/$P$43</f>
        <v>0.24475403766703793</v>
      </c>
      <c r="D44" s="128">
        <f t="shared" ref="D44:P44" si="8">D43/$P$43</f>
        <v>0.43682182523788382</v>
      </c>
      <c r="E44" s="128">
        <f t="shared" si="8"/>
        <v>0</v>
      </c>
      <c r="F44" s="128">
        <f t="shared" si="8"/>
        <v>6.5479791948046158E-3</v>
      </c>
      <c r="G44" s="128">
        <f t="shared" si="8"/>
        <v>8.7920061504595248E-2</v>
      </c>
      <c r="H44" s="128">
        <f t="shared" si="8"/>
        <v>0.17052677691766244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5.3429319478015942E-2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144 GWh</v>
      </c>
      <c r="T44" s="31">
        <f>P34/P40</f>
        <v>5.3437187085825087E-2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20 GWh</v>
      </c>
      <c r="T45" s="31">
        <f>P32/P40</f>
        <v>7.4479815729500852E-3</v>
      </c>
      <c r="U45" s="25"/>
    </row>
    <row r="46" spans="1:47">
      <c r="A46" s="37" t="s">
        <v>49</v>
      </c>
      <c r="B46" s="125">
        <f>B24-B40-B49</f>
        <v>74875</v>
      </c>
      <c r="C46" s="125">
        <f>(C40+C24-B49)*0.08</f>
        <v>52006.559999999998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130 GWh</v>
      </c>
      <c r="T46" s="43">
        <f>P33/P40</f>
        <v>4.8075824040464343E-2</v>
      </c>
      <c r="U46" s="25"/>
    </row>
    <row r="47" spans="1:47">
      <c r="A47" s="37" t="s">
        <v>51</v>
      </c>
      <c r="B47" s="129">
        <f>(B46)/B24</f>
        <v>0.12956102389113933</v>
      </c>
      <c r="C47" s="129">
        <f>C46/(C40+C24-B49)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1362 GWh</v>
      </c>
      <c r="T47" s="43">
        <f>P35/P40</f>
        <v>0.50362263757311576</v>
      </c>
    </row>
    <row r="48" spans="1:47" ht="15.75" thickBot="1">
      <c r="A48" s="12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55"/>
      <c r="R48" s="47" t="s">
        <v>50</v>
      </c>
      <c r="S48" s="10" t="str">
        <f>ROUND(P40/1000,0) &amp;" GWh"</f>
        <v>2703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92</v>
      </c>
      <c r="B49" s="130">
        <f>'FV imp-exp'!C6</f>
        <v>53604</v>
      </c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horizont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zoomScale="90" zoomScaleNormal="9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82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[1]Solceller!$C$4</f>
        <v>1254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2">
        <f>[1]Elproduktion!$N$42</f>
        <v>0</v>
      </c>
      <c r="D7" s="62">
        <f>[1]Elproduktion!$N$43</f>
        <v>0</v>
      </c>
      <c r="E7" s="62">
        <f>[1]Elproduktion!$Q$44</f>
        <v>0</v>
      </c>
      <c r="F7" s="62">
        <f>[1]Elproduktion!$N$45</f>
        <v>0</v>
      </c>
      <c r="G7" s="62">
        <f>[1]Elproduktion!$R$46</f>
        <v>0</v>
      </c>
      <c r="H7" s="62">
        <f>[1]Elproduktion!$S$47</f>
        <v>0</v>
      </c>
      <c r="I7" s="62">
        <f>[1]Elproduktion!$N$48</f>
        <v>0</v>
      </c>
      <c r="J7" s="62">
        <f>[1]Elproduktion!$T$46</f>
        <v>0</v>
      </c>
      <c r="K7" s="62">
        <f>[1]Elproduktion!U44</f>
        <v>0</v>
      </c>
      <c r="L7" s="62">
        <f>[1]Elproduktion!V44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2">
        <f>[1]Elproduktion!$N$50</f>
        <v>0</v>
      </c>
      <c r="D8" s="62">
        <f>[1]Elproduktion!$N$51</f>
        <v>0</v>
      </c>
      <c r="E8" s="62">
        <f>[1]Elproduktion!$Q$52</f>
        <v>0</v>
      </c>
      <c r="F8" s="62">
        <f>[1]Elproduktion!$N$53</f>
        <v>0</v>
      </c>
      <c r="G8" s="62">
        <f>[1]Elproduktion!$R$54</f>
        <v>0</v>
      </c>
      <c r="H8" s="62">
        <f>[1]Elproduktion!$S$55</f>
        <v>0</v>
      </c>
      <c r="I8" s="62">
        <f>[1]Elproduktion!$N$56</f>
        <v>0</v>
      </c>
      <c r="J8" s="62">
        <f>[1]Elproduktion!$T$54</f>
        <v>0</v>
      </c>
      <c r="K8" s="62">
        <f>[1]Elproduktion!U52</f>
        <v>0</v>
      </c>
      <c r="L8" s="62">
        <f>[1]Elproduktion!V52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75">
      <c r="A9" s="5" t="s">
        <v>12</v>
      </c>
      <c r="B9" s="62"/>
      <c r="C9" s="62">
        <f>[1]Elproduktion!$N$58</f>
        <v>23656</v>
      </c>
      <c r="D9" s="62">
        <f>[1]Elproduktion!$N$59</f>
        <v>0</v>
      </c>
      <c r="E9" s="62">
        <f>[1]Elproduktion!$Q$60</f>
        <v>0</v>
      </c>
      <c r="F9" s="62">
        <f>[1]Elproduktion!$N$61</f>
        <v>0</v>
      </c>
      <c r="G9" s="62">
        <f>[1]Elproduktion!$R$62</f>
        <v>0</v>
      </c>
      <c r="H9" s="62">
        <f>[1]Elproduktion!$S$63</f>
        <v>0</v>
      </c>
      <c r="I9" s="62">
        <f>[1]Elproduktion!$N$64</f>
        <v>0</v>
      </c>
      <c r="J9" s="62">
        <f>[1]Elproduktion!$T$62</f>
        <v>0</v>
      </c>
      <c r="K9" s="62">
        <f>[1]Elproduktion!U60</f>
        <v>0</v>
      </c>
      <c r="L9" s="62">
        <f>[1]Elproduktion!V60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62">
        <f>[1]Elproduktion!$N$66</f>
        <v>0</v>
      </c>
      <c r="D10" s="62">
        <f>[1]Elproduktion!$N$67</f>
        <v>0</v>
      </c>
      <c r="E10" s="62">
        <f>[1]Elproduktion!$Q$68</f>
        <v>0</v>
      </c>
      <c r="F10" s="62">
        <f>[1]Elproduktion!$N$69</f>
        <v>0</v>
      </c>
      <c r="G10" s="62">
        <f>[1]Elproduktion!$R$70</f>
        <v>0</v>
      </c>
      <c r="H10" s="62">
        <f>[1]Elproduktion!$S$71</f>
        <v>0</v>
      </c>
      <c r="I10" s="62">
        <f>[1]Elproduktion!$N$72</f>
        <v>0</v>
      </c>
      <c r="J10" s="62">
        <f>[1]Elproduktion!$T$70</f>
        <v>0</v>
      </c>
      <c r="K10" s="62">
        <f>[1]Elproduktion!U68</f>
        <v>0</v>
      </c>
      <c r="L10" s="62">
        <f>[1]Elproduktion!V68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63">
        <f>SUM(C5:C10)</f>
        <v>24910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1715 Kil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[1]Fjärrvärmeproduktion!$N$58</f>
        <v>0</v>
      </c>
      <c r="C18" s="62"/>
      <c r="D18" s="62">
        <f>[1]Fjärrvärmeproduktion!$N$59</f>
        <v>0</v>
      </c>
      <c r="E18" s="62">
        <f>[1]Fjärrvärmeproduktion!$Q$60</f>
        <v>0</v>
      </c>
      <c r="F18" s="62">
        <f>[1]Fjärrvärmeproduktion!$N$61</f>
        <v>0</v>
      </c>
      <c r="G18" s="62">
        <f>[1]Fjärrvärmeproduktion!$R$62</f>
        <v>0</v>
      </c>
      <c r="H18" s="62">
        <f>[1]Fjärrvärmeproduktion!$S$63</f>
        <v>0</v>
      </c>
      <c r="I18" s="62">
        <f>[1]Fjärrvärmeproduktion!$N$64</f>
        <v>0</v>
      </c>
      <c r="J18" s="62">
        <f>[1]Fjärrvärmeproduktion!$T$62</f>
        <v>0</v>
      </c>
      <c r="K18" s="62">
        <f>[1]Fjärrvärmeproduktion!U60</f>
        <v>0</v>
      </c>
      <c r="L18" s="62">
        <f>[1]Fjärrvärmeproduktion!V60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[1]Fjärrvärmeproduktion!$N$66</f>
        <v>42521</v>
      </c>
      <c r="C19" s="62"/>
      <c r="D19" s="62">
        <f>[1]Fjärrvärmeproduktion!$N$67</f>
        <v>219</v>
      </c>
      <c r="E19" s="62">
        <f>[1]Fjärrvärmeproduktion!$Q$68</f>
        <v>0</v>
      </c>
      <c r="F19" s="62">
        <f>[1]Fjärrvärmeproduktion!$N$69</f>
        <v>0</v>
      </c>
      <c r="G19" s="62">
        <f>[1]Fjärrvärmeproduktion!$R$70</f>
        <v>0</v>
      </c>
      <c r="H19" s="62">
        <f>[1]Fjärrvärmeproduktion!$S$71</f>
        <v>1103.75</v>
      </c>
      <c r="I19" s="62">
        <f>[1]Fjärrvärmeproduktion!$N$72</f>
        <v>0</v>
      </c>
      <c r="J19" s="62">
        <f>[1]Fjärrvärmeproduktion!$T$70</f>
        <v>0</v>
      </c>
      <c r="K19" s="62">
        <f>[1]Fjärrvärmeproduktion!U68</f>
        <v>0</v>
      </c>
      <c r="L19" s="62">
        <f>[1]Fjärrvärmeproduktion!V68</f>
        <v>46506.25</v>
      </c>
      <c r="M19" s="62"/>
      <c r="N19" s="62"/>
      <c r="O19" s="62"/>
      <c r="P19" s="62">
        <f t="shared" ref="P19:P24" si="2">SUM(C19:O19)</f>
        <v>47829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[1]Fjärrvärmeproduktion!$N$74</f>
        <v>0</v>
      </c>
      <c r="C20" s="62"/>
      <c r="D20" s="62">
        <f>[1]Fjärrvärmeproduktion!$N$75</f>
        <v>0</v>
      </c>
      <c r="E20" s="62">
        <f>[1]Fjärrvärmeproduktion!$Q$76</f>
        <v>0</v>
      </c>
      <c r="F20" s="62">
        <f>[1]Fjärrvärmeproduktion!$N$77</f>
        <v>0</v>
      </c>
      <c r="G20" s="62">
        <f>[1]Fjärrvärmeproduktion!$R$78</f>
        <v>0</v>
      </c>
      <c r="H20" s="62">
        <f>[1]Fjärrvärmeproduktion!$S$79</f>
        <v>0</v>
      </c>
      <c r="I20" s="62">
        <f>[1]Fjärrvärmeproduktion!$N$80</f>
        <v>0</v>
      </c>
      <c r="J20" s="62">
        <f>[1]Fjärrvärmeproduktion!$T$78</f>
        <v>0</v>
      </c>
      <c r="K20" s="62">
        <f>[1]Fjärrvärmeproduktion!U76</f>
        <v>0</v>
      </c>
      <c r="L20" s="62">
        <f>[1]Fjärrvärmeproduktion!V76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[1]Fjärrvärmeproduktion!$N$82</f>
        <v>0</v>
      </c>
      <c r="C21" s="62"/>
      <c r="D21" s="62">
        <f>[1]Fjärrvärmeproduktion!$N$83</f>
        <v>0</v>
      </c>
      <c r="E21" s="62">
        <f>[1]Fjärrvärmeproduktion!$Q$84</f>
        <v>0</v>
      </c>
      <c r="F21" s="62">
        <f>[1]Fjärrvärmeproduktion!$N$85</f>
        <v>0</v>
      </c>
      <c r="G21" s="62">
        <f>[1]Fjärrvärmeproduktion!$R$86</f>
        <v>0</v>
      </c>
      <c r="H21" s="62">
        <f>[1]Fjärrvärmeproduktion!$S$87</f>
        <v>0</v>
      </c>
      <c r="I21" s="62">
        <f>[1]Fjärrvärmeproduktion!$N$88</f>
        <v>0</v>
      </c>
      <c r="J21" s="62">
        <f>[1]Fjärrvärmeproduktion!$T$86</f>
        <v>0</v>
      </c>
      <c r="K21" s="62">
        <f>[1]Fjärrvärmeproduktion!U84</f>
        <v>0</v>
      </c>
      <c r="L21" s="62">
        <f>[1]Fjärrvärmeproduktion!V84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[1]Fjärrvärmeproduktion!$N$90</f>
        <v>252</v>
      </c>
      <c r="C22" s="62"/>
      <c r="D22" s="62">
        <f>[1]Fjärrvärmeproduktion!$N$91</f>
        <v>0</v>
      </c>
      <c r="E22" s="62">
        <f>[1]Fjärrvärmeproduktion!$Q$92</f>
        <v>0</v>
      </c>
      <c r="F22" s="62">
        <f>[1]Fjärrvärmeproduktion!$N$93</f>
        <v>0</v>
      </c>
      <c r="G22" s="62">
        <f>[1]Fjärrvärmeproduktion!$R$94</f>
        <v>0</v>
      </c>
      <c r="H22" s="62">
        <f>[1]Fjärrvärmeproduktion!$S$95</f>
        <v>0</v>
      </c>
      <c r="I22" s="62">
        <f>[1]Fjärrvärmeproduktion!$N$96</f>
        <v>0</v>
      </c>
      <c r="J22" s="62">
        <f>[1]Fjärrvärmeproduktion!$T$94</f>
        <v>0</v>
      </c>
      <c r="K22" s="62">
        <f>[1]Fjärrvärmeproduktion!U92</f>
        <v>0</v>
      </c>
      <c r="L22" s="62">
        <f>[1]Fjärrvärmeproduktion!V92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331 GWh</v>
      </c>
      <c r="T22" s="27"/>
      <c r="U22" s="25"/>
    </row>
    <row r="23" spans="1:34" ht="15.75">
      <c r="A23" s="5" t="s">
        <v>23</v>
      </c>
      <c r="B23" s="64">
        <f>[1]Fjärrvärmeproduktion!$N$98</f>
        <v>0</v>
      </c>
      <c r="C23" s="62"/>
      <c r="D23" s="62">
        <f>[1]Fjärrvärmeproduktion!$N$99</f>
        <v>0</v>
      </c>
      <c r="E23" s="62">
        <f>[1]Fjärrvärmeproduktion!$Q$100</f>
        <v>0</v>
      </c>
      <c r="F23" s="62">
        <f>[1]Fjärrvärmeproduktion!$N$101</f>
        <v>0</v>
      </c>
      <c r="G23" s="62">
        <f>[1]Fjärrvärmeproduktion!$R$102</f>
        <v>0</v>
      </c>
      <c r="H23" s="62">
        <f>[1]Fjärrvärmeproduktion!$S$103</f>
        <v>0</v>
      </c>
      <c r="I23" s="62">
        <f>[1]Fjärrvärmeproduktion!$N$104</f>
        <v>0</v>
      </c>
      <c r="J23" s="62">
        <f>[1]Fjärrvärmeproduktion!$T$102</f>
        <v>0</v>
      </c>
      <c r="K23" s="62">
        <f>[1]Fjärrvärmeproduktion!U100</f>
        <v>0</v>
      </c>
      <c r="L23" s="62">
        <f>[1]Fjärrvärmeproduktion!V100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42773</v>
      </c>
      <c r="C24" s="62">
        <f t="shared" ref="C24:O24" si="3">SUM(C18:C23)</f>
        <v>0</v>
      </c>
      <c r="D24" s="62">
        <f t="shared" si="3"/>
        <v>219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1103.75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46506.25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47829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166 GWh</v>
      </c>
      <c r="T25" s="31">
        <f>C$44</f>
        <v>0.50112781973072607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82 GWh</v>
      </c>
      <c r="T26" s="31">
        <f>D$44</f>
        <v>0.24913073469606919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1.813992704363209E-5</v>
      </c>
      <c r="U28" s="25"/>
    </row>
    <row r="29" spans="1:34" ht="15.75">
      <c r="A29" s="51" t="str">
        <f>A2</f>
        <v>1715 Kil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10 GWh</v>
      </c>
      <c r="T29" s="31">
        <f>G$44</f>
        <v>3.0230188418212879E-2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26 GWh</v>
      </c>
      <c r="T30" s="31">
        <f>H$44</f>
        <v>7.8889786882462468E-2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2">
        <f>[1]Slutanvändning!$N$89</f>
        <v>0</v>
      </c>
      <c r="C32" s="64">
        <f>[1]Slutanvändning!$N$90</f>
        <v>13</v>
      </c>
      <c r="D32" s="64">
        <f>[1]Slutanvändning!$N$83</f>
        <v>5784</v>
      </c>
      <c r="E32" s="62">
        <f>[1]Slutanvändning!$Q$84</f>
        <v>0</v>
      </c>
      <c r="F32" s="64">
        <f>[1]Slutanvändning!$N$85</f>
        <v>0</v>
      </c>
      <c r="G32" s="62">
        <f>[1]Slutanvändning!$N$86</f>
        <v>1375</v>
      </c>
      <c r="H32" s="62">
        <f>[1]Slutanvändning!$N$87</f>
        <v>0</v>
      </c>
      <c r="I32" s="62">
        <f>[1]Slutanvändning!$N$88</f>
        <v>0</v>
      </c>
      <c r="J32" s="62"/>
      <c r="K32" s="62">
        <f>[1]Slutanvändning!T84</f>
        <v>0</v>
      </c>
      <c r="L32" s="62">
        <f>[1]Slutanvändning!U84</f>
        <v>0</v>
      </c>
      <c r="M32" s="62"/>
      <c r="N32" s="62"/>
      <c r="O32" s="62"/>
      <c r="P32" s="62">
        <f t="shared" ref="P32:P38" si="4">SUM(B32:N32)</f>
        <v>7172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2">
        <f>[1]Slutanvändning!$N$98</f>
        <v>4700</v>
      </c>
      <c r="C33" s="64">
        <f>[1]Slutanvändning!$N$99</f>
        <v>7451</v>
      </c>
      <c r="D33" s="64">
        <f>[1]Slutanvändning!$N$92</f>
        <v>579</v>
      </c>
      <c r="E33" s="62">
        <f>[1]Slutanvändning!$Q$93</f>
        <v>0</v>
      </c>
      <c r="F33" s="64">
        <f>[1]Slutanvändning!$N$94</f>
        <v>6</v>
      </c>
      <c r="G33" s="62">
        <f>[1]Slutanvändning!$N$95</f>
        <v>0</v>
      </c>
      <c r="H33" s="140">
        <f>[1]Slutanvändning!$N$96</f>
        <v>0</v>
      </c>
      <c r="I33" s="62">
        <f>[1]Slutanvändning!$N$97</f>
        <v>0</v>
      </c>
      <c r="J33" s="62"/>
      <c r="K33" s="62">
        <f>[1]Slutanvändning!T93</f>
        <v>0</v>
      </c>
      <c r="L33" s="62">
        <f>[1]Slutanvändning!U93</f>
        <v>0</v>
      </c>
      <c r="M33" s="62"/>
      <c r="N33" s="62"/>
      <c r="O33" s="62"/>
      <c r="P33" s="140">
        <f t="shared" si="4"/>
        <v>12736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2">
        <f>[1]Slutanvändning!$N$107</f>
        <v>5500</v>
      </c>
      <c r="C34" s="64">
        <f>[1]Slutanvändning!$N$108</f>
        <v>8850</v>
      </c>
      <c r="D34" s="64">
        <f>[1]Slutanvändning!$N$101</f>
        <v>12393</v>
      </c>
      <c r="E34" s="62">
        <f>[1]Slutanvändning!$Q$102</f>
        <v>0</v>
      </c>
      <c r="F34" s="64">
        <f>[1]Slutanvändning!$N$103</f>
        <v>0</v>
      </c>
      <c r="G34" s="62">
        <f>[1]Slutanvändning!$N$104</f>
        <v>0</v>
      </c>
      <c r="H34" s="62">
        <f>[1]Slutanvändning!$N$105</f>
        <v>0</v>
      </c>
      <c r="I34" s="62">
        <f>[1]Slutanvändning!$N$106</f>
        <v>0</v>
      </c>
      <c r="J34" s="62"/>
      <c r="K34" s="62">
        <f>[1]Slutanvändning!T102</f>
        <v>0</v>
      </c>
      <c r="L34" s="62">
        <f>[1]Slutanvändning!U102</f>
        <v>0</v>
      </c>
      <c r="M34" s="62"/>
      <c r="N34" s="62"/>
      <c r="O34" s="62"/>
      <c r="P34" s="62">
        <f t="shared" si="4"/>
        <v>26743</v>
      </c>
      <c r="Q34" s="22"/>
      <c r="R34" s="54" t="str">
        <f>L30</f>
        <v>Avfall</v>
      </c>
      <c r="S34" s="42" t="str">
        <f>ROUND(L43/1000,0) &amp;" GWh"</f>
        <v>47 GWh</v>
      </c>
      <c r="T34" s="31">
        <f>L$44</f>
        <v>0.14060333034548581</v>
      </c>
      <c r="U34" s="25"/>
      <c r="V34" s="7"/>
      <c r="W34" s="41"/>
    </row>
    <row r="35" spans="1:47" ht="15.75">
      <c r="A35" s="5" t="s">
        <v>35</v>
      </c>
      <c r="B35" s="62">
        <f>[1]Slutanvändning!$N$116</f>
        <v>0</v>
      </c>
      <c r="C35" s="141">
        <f>[1]Slutanvändning!$N$117</f>
        <v>34595</v>
      </c>
      <c r="D35" s="64">
        <f>[1]Slutanvändning!$N$110</f>
        <v>62525</v>
      </c>
      <c r="E35" s="62">
        <f>[1]Slutanvändning!$Q$111</f>
        <v>0</v>
      </c>
      <c r="F35" s="64">
        <f>[1]Slutanvändning!$N$112</f>
        <v>0</v>
      </c>
      <c r="G35" s="62">
        <f>[1]Slutanvändning!$N$113</f>
        <v>8624</v>
      </c>
      <c r="H35" s="62">
        <f>[1]Slutanvändning!$N$114</f>
        <v>0</v>
      </c>
      <c r="I35" s="62">
        <f>[1]Slutanvändning!$N$115</f>
        <v>0</v>
      </c>
      <c r="J35" s="62"/>
      <c r="K35" s="62">
        <f>[1]Slutanvändning!T111</f>
        <v>0</v>
      </c>
      <c r="L35" s="62">
        <f>[1]Slutanvändning!U111</f>
        <v>0</v>
      </c>
      <c r="M35" s="62"/>
      <c r="N35" s="62"/>
      <c r="O35" s="62"/>
      <c r="P35" s="140">
        <f>SUM(B35:N35)</f>
        <v>105744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2">
        <f>[1]Slutanvändning!$N$125</f>
        <v>1413</v>
      </c>
      <c r="C36" s="64">
        <f>[1]Slutanvändning!$N$126</f>
        <v>54010</v>
      </c>
      <c r="D36" s="64">
        <f>[1]Slutanvändning!$N$119</f>
        <v>704</v>
      </c>
      <c r="E36" s="62">
        <f>[1]Slutanvändning!$Q$120</f>
        <v>0</v>
      </c>
      <c r="F36" s="64">
        <f>[1]Slutanvändning!$N$121</f>
        <v>0</v>
      </c>
      <c r="G36" s="62">
        <f>[1]Slutanvändning!$N$122</f>
        <v>0</v>
      </c>
      <c r="H36" s="62">
        <f>[1]Slutanvändning!$N$123</f>
        <v>0</v>
      </c>
      <c r="I36" s="62">
        <f>[1]Slutanvändning!$N$124</f>
        <v>0</v>
      </c>
      <c r="J36" s="62"/>
      <c r="K36" s="62">
        <f>[1]Slutanvändning!T120</f>
        <v>0</v>
      </c>
      <c r="L36" s="62">
        <f>[1]Slutanvändning!U120</f>
        <v>0</v>
      </c>
      <c r="M36" s="62"/>
      <c r="N36" s="62"/>
      <c r="O36" s="62"/>
      <c r="P36" s="62">
        <f t="shared" si="4"/>
        <v>56127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2">
        <f>[1]Slutanvändning!$N$134</f>
        <v>9600</v>
      </c>
      <c r="C37" s="64">
        <f>[1]Slutanvändning!$N$135</f>
        <v>47213</v>
      </c>
      <c r="D37" s="64">
        <f>[1]Slutanvändning!$N$128</f>
        <v>199</v>
      </c>
      <c r="E37" s="62">
        <f>[1]Slutanvändning!$Q$129</f>
        <v>0</v>
      </c>
      <c r="F37" s="64">
        <f>[1]Slutanvändning!$N$130</f>
        <v>0</v>
      </c>
      <c r="G37" s="62">
        <f>[1]Slutanvändning!$N$131</f>
        <v>0</v>
      </c>
      <c r="H37" s="140">
        <f>[1]Slutanvändning!$N$132</f>
        <v>24990</v>
      </c>
      <c r="I37" s="62">
        <f>[1]Slutanvändning!$N$133</f>
        <v>0</v>
      </c>
      <c r="J37" s="62"/>
      <c r="K37" s="62">
        <f>[1]Slutanvändning!T129</f>
        <v>0</v>
      </c>
      <c r="L37" s="62">
        <f>[1]Slutanvändning!U129</f>
        <v>0</v>
      </c>
      <c r="M37" s="62"/>
      <c r="N37" s="62"/>
      <c r="O37" s="62"/>
      <c r="P37" s="140">
        <f t="shared" si="4"/>
        <v>82002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2">
        <f>[1]Slutanvändning!$N$143</f>
        <v>11500</v>
      </c>
      <c r="C38" s="64">
        <f>[1]Slutanvändning!$N$144</f>
        <v>1344</v>
      </c>
      <c r="D38" s="64">
        <f>[1]Slutanvändning!$N$137</f>
        <v>0</v>
      </c>
      <c r="E38" s="62">
        <f>[1]Slutanvändning!$Q$138</f>
        <v>0</v>
      </c>
      <c r="F38" s="64">
        <f>[1]Slutanvändning!$N$139</f>
        <v>0</v>
      </c>
      <c r="G38" s="62">
        <f>[1]Slutanvändning!$N$140</f>
        <v>0</v>
      </c>
      <c r="H38" s="62">
        <f>[1]Slutanvändning!$N$141</f>
        <v>0</v>
      </c>
      <c r="I38" s="62">
        <f>[1]Slutanvändning!$N$142</f>
        <v>0</v>
      </c>
      <c r="J38" s="62"/>
      <c r="K38" s="62">
        <f>[1]Slutanvändning!T138</f>
        <v>0</v>
      </c>
      <c r="L38" s="62">
        <f>[1]Slutanvändning!U138</f>
        <v>0</v>
      </c>
      <c r="M38" s="62"/>
      <c r="N38" s="62"/>
      <c r="O38" s="62"/>
      <c r="P38" s="62">
        <f t="shared" si="4"/>
        <v>12844</v>
      </c>
      <c r="Q38" s="22"/>
      <c r="R38" s="33"/>
      <c r="S38" s="18"/>
      <c r="T38" s="29"/>
      <c r="U38" s="25"/>
    </row>
    <row r="39" spans="1:47" ht="15.75">
      <c r="A39" s="5" t="s">
        <v>39</v>
      </c>
      <c r="B39" s="62">
        <f>[1]Slutanvändning!$N$152</f>
        <v>0</v>
      </c>
      <c r="C39" s="64">
        <f>[1]Slutanvändning!$N$153</f>
        <v>0</v>
      </c>
      <c r="D39" s="64">
        <f>[1]Slutanvändning!$N$146</f>
        <v>0</v>
      </c>
      <c r="E39" s="62">
        <f>[1]Slutanvändning!$Q$147</f>
        <v>0</v>
      </c>
      <c r="F39" s="64">
        <f>[1]Slutanvändning!$N$148</f>
        <v>0</v>
      </c>
      <c r="G39" s="62">
        <f>[1]Slutanvändning!$N$149</f>
        <v>0</v>
      </c>
      <c r="H39" s="62">
        <f>[1]Slutanvändning!$N$150</f>
        <v>0</v>
      </c>
      <c r="I39" s="62">
        <f>[1]Slutanvändning!$N$151</f>
        <v>0</v>
      </c>
      <c r="J39" s="62"/>
      <c r="K39" s="62">
        <f>[1]Slutanvändning!T147</f>
        <v>0</v>
      </c>
      <c r="L39" s="62">
        <f>[1]Slutanvändning!U147</f>
        <v>0</v>
      </c>
      <c r="M39" s="62"/>
      <c r="N39" s="62"/>
      <c r="O39" s="62"/>
      <c r="P39" s="62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32713</v>
      </c>
      <c r="C40" s="140">
        <f t="shared" ref="C40:O40" si="5">SUM(C32:C39)</f>
        <v>153476</v>
      </c>
      <c r="D40" s="62">
        <f t="shared" si="5"/>
        <v>82184</v>
      </c>
      <c r="E40" s="62">
        <f t="shared" si="5"/>
        <v>0</v>
      </c>
      <c r="F40" s="62">
        <f>SUM(F32:F39)</f>
        <v>6</v>
      </c>
      <c r="G40" s="62">
        <f t="shared" si="5"/>
        <v>9999</v>
      </c>
      <c r="H40" s="140">
        <f t="shared" si="5"/>
        <v>24990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303368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22 GWh</v>
      </c>
      <c r="T41" s="44"/>
    </row>
    <row r="42" spans="1:47">
      <c r="A42" s="35" t="s">
        <v>43</v>
      </c>
      <c r="B42" s="123">
        <f>B39+B38+B37</f>
        <v>21100</v>
      </c>
      <c r="C42" s="123">
        <f>C39+C38+C37</f>
        <v>48557</v>
      </c>
      <c r="D42" s="123">
        <f>D39+D38+D37</f>
        <v>199</v>
      </c>
      <c r="E42" s="123">
        <f t="shared" ref="E42:P42" si="6">E39+E38+E37</f>
        <v>0</v>
      </c>
      <c r="F42" s="123">
        <f t="shared" si="6"/>
        <v>0</v>
      </c>
      <c r="G42" s="123">
        <f t="shared" si="6"/>
        <v>0</v>
      </c>
      <c r="H42" s="122">
        <f t="shared" si="6"/>
        <v>24990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94846</v>
      </c>
      <c r="Q42" s="23"/>
      <c r="R42" s="30" t="s">
        <v>41</v>
      </c>
      <c r="S42" s="10" t="str">
        <f>ROUND(P42/1000,0) &amp;" GWh"</f>
        <v>95 GWh</v>
      </c>
      <c r="T42" s="31">
        <f>P42/P40</f>
        <v>0.3126433902059545</v>
      </c>
    </row>
    <row r="43" spans="1:47">
      <c r="A43" s="36" t="s">
        <v>45</v>
      </c>
      <c r="B43" s="124"/>
      <c r="C43" s="125">
        <f>C40+C24-C7+C46</f>
        <v>165754.07999999999</v>
      </c>
      <c r="D43" s="125">
        <f t="shared" ref="D43:O43" si="7">D11+D24+D40</f>
        <v>82403</v>
      </c>
      <c r="E43" s="125">
        <f t="shared" si="7"/>
        <v>0</v>
      </c>
      <c r="F43" s="125">
        <f t="shared" si="7"/>
        <v>6</v>
      </c>
      <c r="G43" s="125">
        <f t="shared" si="7"/>
        <v>9999</v>
      </c>
      <c r="H43" s="125">
        <f t="shared" si="7"/>
        <v>26093.75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46506.25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330762.07999999996</v>
      </c>
      <c r="Q43" s="23"/>
      <c r="R43" s="30" t="s">
        <v>42</v>
      </c>
      <c r="S43" s="10" t="str">
        <f>ROUND(P36/1000,0) &amp;" GWh"</f>
        <v>56 GWh</v>
      </c>
      <c r="T43" s="43">
        <f>P36/P40</f>
        <v>0.18501292160016877</v>
      </c>
    </row>
    <row r="44" spans="1:47">
      <c r="A44" s="36" t="s">
        <v>46</v>
      </c>
      <c r="B44" s="122"/>
      <c r="C44" s="128">
        <f>C43/$P$43</f>
        <v>0.50112781973072607</v>
      </c>
      <c r="D44" s="128">
        <f t="shared" ref="D44:P44" si="8">D43/$P$43</f>
        <v>0.24913073469606919</v>
      </c>
      <c r="E44" s="128">
        <f t="shared" si="8"/>
        <v>0</v>
      </c>
      <c r="F44" s="128">
        <f t="shared" si="8"/>
        <v>1.813992704363209E-5</v>
      </c>
      <c r="G44" s="128">
        <f t="shared" si="8"/>
        <v>3.0230188418212879E-2</v>
      </c>
      <c r="H44" s="128">
        <f t="shared" si="8"/>
        <v>7.8889786882462468E-2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0.14060333034548581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27 GWh</v>
      </c>
      <c r="T44" s="31">
        <f>P34/P40</f>
        <v>8.8153661559558033E-2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7 GWh</v>
      </c>
      <c r="T45" s="31">
        <f>P32/P40</f>
        <v>2.364125418633475E-2</v>
      </c>
      <c r="U45" s="25"/>
    </row>
    <row r="46" spans="1:47">
      <c r="A46" s="37" t="s">
        <v>49</v>
      </c>
      <c r="B46" s="125">
        <f>B24-B40</f>
        <v>10060</v>
      </c>
      <c r="C46" s="125">
        <f>(C40+C24)*0.08</f>
        <v>12278.08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13 GWh</v>
      </c>
      <c r="T46" s="43">
        <f>P33/P40</f>
        <v>4.198201524221408E-2</v>
      </c>
      <c r="U46" s="25"/>
    </row>
    <row r="47" spans="1:47">
      <c r="A47" s="37" t="s">
        <v>51</v>
      </c>
      <c r="B47" s="129">
        <f>B46/B24</f>
        <v>0.23519509971243541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106 GWh</v>
      </c>
      <c r="T47" s="43">
        <f>P35/P40</f>
        <v>0.34856675720576991</v>
      </c>
    </row>
    <row r="48" spans="1:47" ht="15.75" thickBot="1">
      <c r="A48" s="12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55"/>
      <c r="R48" s="47" t="s">
        <v>50</v>
      </c>
      <c r="S48" s="10" t="str">
        <f>ROUND(P40/1000,0) &amp;" GWh"</f>
        <v>303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2"/>
      <c r="D49" s="102"/>
      <c r="E49" s="102"/>
      <c r="F49" s="103"/>
      <c r="G49" s="102"/>
      <c r="H49" s="102"/>
      <c r="I49" s="103"/>
      <c r="J49" s="102"/>
      <c r="K49" s="102"/>
      <c r="L49" s="102"/>
      <c r="M49" s="102"/>
      <c r="N49" s="103"/>
      <c r="O49" s="103"/>
      <c r="P49" s="103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zoomScale="70" zoomScaleNormal="7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83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[1]Solceller!$C$15</f>
        <v>3277.5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 t="s">
        <v>94</v>
      </c>
      <c r="B6" s="62"/>
      <c r="C6" s="62">
        <f>[1]Elproduktion!$N$482</f>
        <v>114409</v>
      </c>
      <c r="D6" s="62">
        <f>[1]Elproduktion!$N$483</f>
        <v>4897</v>
      </c>
      <c r="E6" s="62">
        <f>[1]Elproduktion!$Q$484</f>
        <v>0</v>
      </c>
      <c r="F6" s="62">
        <f>[1]Elproduktion!$N$485</f>
        <v>0</v>
      </c>
      <c r="G6" s="62">
        <f>[1]Elproduktion!$R$486</f>
        <v>0</v>
      </c>
      <c r="H6" s="62">
        <f>[1]Elproduktion!$S$487</f>
        <v>4665</v>
      </c>
      <c r="I6" s="62">
        <f>[1]Elproduktion!$N$488</f>
        <v>0</v>
      </c>
      <c r="J6" s="62">
        <f>[1]Elproduktion!$T$486</f>
        <v>125209</v>
      </c>
      <c r="K6" s="62">
        <f>[1]Elproduktion!U484</f>
        <v>0</v>
      </c>
      <c r="L6" s="62">
        <f>[1]Elproduktion!V484</f>
        <v>0</v>
      </c>
      <c r="M6" s="62"/>
      <c r="N6" s="62"/>
      <c r="O6" s="62"/>
      <c r="P6" s="62">
        <f>SUM(D6:O6)</f>
        <v>134771</v>
      </c>
      <c r="Q6" s="40"/>
      <c r="AG6" s="40"/>
      <c r="AH6" s="40"/>
    </row>
    <row r="7" spans="1:34" ht="15.75">
      <c r="A7" s="5" t="s">
        <v>18</v>
      </c>
      <c r="B7" s="62"/>
      <c r="C7" s="131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P7" s="62">
        <f>SUM(D7:O7)</f>
        <v>0</v>
      </c>
      <c r="Q7" s="40"/>
      <c r="AG7" s="40"/>
      <c r="AH7" s="40"/>
    </row>
    <row r="8" spans="1:34" ht="15.75">
      <c r="A8" s="5" t="s">
        <v>11</v>
      </c>
      <c r="B8" s="62"/>
      <c r="C8" s="62">
        <f>[1]Elproduktion!$N$490</f>
        <v>0</v>
      </c>
      <c r="D8" s="62">
        <f>[1]Elproduktion!$N$491</f>
        <v>0</v>
      </c>
      <c r="E8" s="62">
        <f>[1]Elproduktion!$Q$492</f>
        <v>0</v>
      </c>
      <c r="F8" s="62">
        <f>[1]Elproduktion!$N$493</f>
        <v>0</v>
      </c>
      <c r="G8" s="62">
        <f>[1]Elproduktion!$R$494</f>
        <v>0</v>
      </c>
      <c r="H8" s="62">
        <f>[1]Elproduktion!$S$495</f>
        <v>0</v>
      </c>
      <c r="I8" s="62">
        <f>[1]Elproduktion!$N$496</f>
        <v>0</v>
      </c>
      <c r="J8" s="62">
        <f>[1]Elproduktion!$T$494</f>
        <v>0</v>
      </c>
      <c r="K8" s="62">
        <f>[1]Elproduktion!U492</f>
        <v>0</v>
      </c>
      <c r="L8" s="62">
        <f>[1]Elproduktion!V492</f>
        <v>0</v>
      </c>
      <c r="M8" s="62"/>
      <c r="N8" s="62"/>
      <c r="O8" s="62"/>
      <c r="P8" s="62">
        <f t="shared" ref="P8:P11" si="0">SUM(D8:O8)</f>
        <v>0</v>
      </c>
      <c r="Q8" s="40"/>
      <c r="AG8" s="40"/>
      <c r="AH8" s="40"/>
    </row>
    <row r="9" spans="1:34" ht="15.75">
      <c r="A9" s="5" t="s">
        <v>12</v>
      </c>
      <c r="B9" s="62"/>
      <c r="C9" s="63">
        <f>[1]Elproduktion!$N$498+'[1]Mindre vattenkraft, från LST'!$C$7</f>
        <v>1036.7</v>
      </c>
      <c r="D9" s="62">
        <f>[1]Elproduktion!$N$499</f>
        <v>0</v>
      </c>
      <c r="E9" s="62">
        <f>[1]Elproduktion!$Q$500</f>
        <v>0</v>
      </c>
      <c r="F9" s="62">
        <f>[1]Elproduktion!$N$501</f>
        <v>0</v>
      </c>
      <c r="G9" s="62">
        <f>[1]Elproduktion!$R$502</f>
        <v>0</v>
      </c>
      <c r="H9" s="62">
        <f>[1]Elproduktion!$S$503</f>
        <v>0</v>
      </c>
      <c r="I9" s="62">
        <f>[1]Elproduktion!$N$504</f>
        <v>0</v>
      </c>
      <c r="J9" s="62">
        <f>[1]Elproduktion!$T$502</f>
        <v>0</v>
      </c>
      <c r="K9" s="62">
        <f>[1]Elproduktion!U500</f>
        <v>0</v>
      </c>
      <c r="L9" s="62">
        <f>[1]Elproduktion!V500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62">
        <f>[1]Elproduktion!$N$506</f>
        <v>439104</v>
      </c>
      <c r="D10" s="62">
        <f>[1]Elproduktion!$N$507</f>
        <v>0</v>
      </c>
      <c r="E10" s="62">
        <f>[1]Elproduktion!$Q$508</f>
        <v>0</v>
      </c>
      <c r="F10" s="62">
        <f>[1]Elproduktion!$N$509</f>
        <v>0</v>
      </c>
      <c r="G10" s="62">
        <f>[1]Elproduktion!$R$510</f>
        <v>0</v>
      </c>
      <c r="H10" s="62">
        <f>[1]Elproduktion!$S$511</f>
        <v>0</v>
      </c>
      <c r="I10" s="62">
        <f>[1]Elproduktion!$N$512</f>
        <v>0</v>
      </c>
      <c r="J10" s="62">
        <f>[1]Elproduktion!$T$510</f>
        <v>0</v>
      </c>
      <c r="K10" s="62">
        <f>[1]Elproduktion!U508</f>
        <v>0</v>
      </c>
      <c r="L10" s="62">
        <f>[1]Elproduktion!V508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63">
        <f>SUM(C5:C10)</f>
        <v>557827.19999999995</v>
      </c>
      <c r="D11" s="62">
        <f t="shared" ref="D11:O11" si="1">SUM(D5:D10)</f>
        <v>4897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4665</v>
      </c>
      <c r="I11" s="62">
        <f t="shared" si="1"/>
        <v>0</v>
      </c>
      <c r="J11" s="62">
        <f t="shared" si="1"/>
        <v>125209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134771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1781 Kristinehamn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[1]Fjärrvärmeproduktion!$N$674</f>
        <v>0</v>
      </c>
      <c r="C18" s="62"/>
      <c r="D18" s="64">
        <f>[1]Fjärrvärmeproduktion!$N$675</f>
        <v>0</v>
      </c>
      <c r="E18" s="62">
        <f>[1]Fjärrvärmeproduktion!$Q$676</f>
        <v>0</v>
      </c>
      <c r="F18" s="62">
        <f>[1]Fjärrvärmeproduktion!$N$677</f>
        <v>0</v>
      </c>
      <c r="G18" s="62">
        <f>[1]Fjärrvärmeproduktion!$R$678</f>
        <v>0</v>
      </c>
      <c r="H18" s="62">
        <f>[1]Fjärrvärmeproduktion!$S$679</f>
        <v>0</v>
      </c>
      <c r="I18" s="62">
        <f>[1]Fjärrvärmeproduktion!$N$680</f>
        <v>0</v>
      </c>
      <c r="J18" s="62">
        <f>[1]Fjärrvärmeproduktion!$T$678</f>
        <v>0</v>
      </c>
      <c r="K18" s="62">
        <f>[1]Fjärrvärmeproduktion!U676</f>
        <v>0</v>
      </c>
      <c r="L18" s="62">
        <f>[1]Fjärrvärmeproduktion!V676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[1]Fjärrvärmeproduktion!$N$682+[1]Fjärrvärmeproduktion!$N$714</f>
        <v>90874</v>
      </c>
      <c r="C19" s="62"/>
      <c r="D19" s="64">
        <f>[1]Fjärrvärmeproduktion!$N$683</f>
        <v>1990</v>
      </c>
      <c r="E19" s="62">
        <f>[1]Fjärrvärmeproduktion!$Q$684</f>
        <v>0</v>
      </c>
      <c r="F19" s="62">
        <f>[1]Fjärrvärmeproduktion!$N$685</f>
        <v>0</v>
      </c>
      <c r="G19" s="62">
        <f>[1]Fjärrvärmeproduktion!$R$686</f>
        <v>0</v>
      </c>
      <c r="H19" s="62">
        <f>[1]Fjärrvärmeproduktion!$S$687</f>
        <v>89340</v>
      </c>
      <c r="I19" s="62">
        <f>[1]Fjärrvärmeproduktion!$N$688</f>
        <v>0</v>
      </c>
      <c r="J19" s="62">
        <f>[1]Fjärrvärmeproduktion!$T$686</f>
        <v>0</v>
      </c>
      <c r="K19" s="62">
        <f>[1]Fjärrvärmeproduktion!U684</f>
        <v>0</v>
      </c>
      <c r="L19" s="62">
        <f>[1]Fjärrvärmeproduktion!V684</f>
        <v>0</v>
      </c>
      <c r="M19" s="62"/>
      <c r="N19" s="62"/>
      <c r="O19" s="62"/>
      <c r="P19" s="62">
        <f t="shared" ref="P19:P24" si="2">SUM(C19:O19)</f>
        <v>91330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[1]Fjärrvärmeproduktion!$N$690</f>
        <v>0</v>
      </c>
      <c r="C20" s="62"/>
      <c r="D20" s="64">
        <f>[1]Fjärrvärmeproduktion!$N$691</f>
        <v>0</v>
      </c>
      <c r="E20" s="62">
        <f>[1]Fjärrvärmeproduktion!$Q$692</f>
        <v>0</v>
      </c>
      <c r="F20" s="62">
        <f>[1]Fjärrvärmeproduktion!$N$693</f>
        <v>0</v>
      </c>
      <c r="G20" s="62">
        <f>[1]Fjärrvärmeproduktion!$R$694</f>
        <v>0</v>
      </c>
      <c r="H20" s="62">
        <f>[1]Fjärrvärmeproduktion!$S$695</f>
        <v>0</v>
      </c>
      <c r="I20" s="62">
        <f>[1]Fjärrvärmeproduktion!$N$696</f>
        <v>0</v>
      </c>
      <c r="J20" s="62">
        <f>[1]Fjärrvärmeproduktion!$T$694</f>
        <v>0</v>
      </c>
      <c r="K20" s="62">
        <f>[1]Fjärrvärmeproduktion!U692</f>
        <v>0</v>
      </c>
      <c r="L20" s="62">
        <f>[1]Fjärrvärmeproduktion!V692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[1]Fjärrvärmeproduktion!$N$698</f>
        <v>0</v>
      </c>
      <c r="C21" s="62"/>
      <c r="D21" s="64">
        <f>[1]Fjärrvärmeproduktion!$N$699</f>
        <v>0</v>
      </c>
      <c r="E21" s="62">
        <f>[1]Fjärrvärmeproduktion!$Q$700</f>
        <v>0</v>
      </c>
      <c r="F21" s="62">
        <f>[1]Fjärrvärmeproduktion!$N$701</f>
        <v>0</v>
      </c>
      <c r="G21" s="62">
        <f>[1]Fjärrvärmeproduktion!$R$702</f>
        <v>0</v>
      </c>
      <c r="H21" s="62">
        <f>[1]Fjärrvärmeproduktion!$S$703</f>
        <v>0</v>
      </c>
      <c r="I21" s="62">
        <f>[1]Fjärrvärmeproduktion!$N$704</f>
        <v>0</v>
      </c>
      <c r="J21" s="62">
        <f>[1]Fjärrvärmeproduktion!$T$702</f>
        <v>0</v>
      </c>
      <c r="K21" s="62">
        <f>[1]Fjärrvärmeproduktion!U700</f>
        <v>0</v>
      </c>
      <c r="L21" s="62">
        <f>[1]Fjärrvärmeproduktion!V700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[1]Fjärrvärmeproduktion!$N$706</f>
        <v>0</v>
      </c>
      <c r="C22" s="62"/>
      <c r="D22" s="64">
        <f>[1]Fjärrvärmeproduktion!$N$707</f>
        <v>0</v>
      </c>
      <c r="E22" s="62">
        <f>[1]Fjärrvärmeproduktion!$Q$708</f>
        <v>0</v>
      </c>
      <c r="F22" s="62">
        <f>[1]Fjärrvärmeproduktion!$N$709</f>
        <v>0</v>
      </c>
      <c r="G22" s="62">
        <f>[1]Fjärrvärmeproduktion!$R$710</f>
        <v>0</v>
      </c>
      <c r="H22" s="62">
        <f>[1]Fjärrvärmeproduktion!$S$711</f>
        <v>0</v>
      </c>
      <c r="I22" s="62">
        <f>[1]Fjärrvärmeproduktion!$N$712</f>
        <v>0</v>
      </c>
      <c r="J22" s="62">
        <f>[1]Fjärrvärmeproduktion!$T$710</f>
        <v>0</v>
      </c>
      <c r="K22" s="62">
        <f>[1]Fjärrvärmeproduktion!U708</f>
        <v>0</v>
      </c>
      <c r="L22" s="62">
        <f>[1]Fjärrvärmeproduktion!V708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2158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4">
        <f>[1]Fjärrvärmeproduktion!$N$715</f>
        <v>0</v>
      </c>
      <c r="E23" s="62">
        <f>[1]Fjärrvärmeproduktion!$Q$716</f>
        <v>0</v>
      </c>
      <c r="F23" s="62">
        <f>[1]Fjärrvärmeproduktion!$N$717</f>
        <v>0</v>
      </c>
      <c r="G23" s="62">
        <f>[1]Fjärrvärmeproduktion!$R$718</f>
        <v>0</v>
      </c>
      <c r="H23" s="62">
        <f>[1]Fjärrvärmeproduktion!$S$719</f>
        <v>0</v>
      </c>
      <c r="I23" s="62">
        <f>[1]Fjärrvärmeproduktion!$N$720</f>
        <v>0</v>
      </c>
      <c r="J23" s="62">
        <f>[1]Fjärrvärmeproduktion!$T$718</f>
        <v>0</v>
      </c>
      <c r="K23" s="62">
        <f>[1]Fjärrvärmeproduktion!U716</f>
        <v>0</v>
      </c>
      <c r="L23" s="62">
        <f>[1]Fjärrvärmeproduktion!V716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90874</v>
      </c>
      <c r="C24" s="62">
        <f t="shared" ref="C24:O24" si="3">SUM(C18:C23)</f>
        <v>0</v>
      </c>
      <c r="D24" s="62">
        <f t="shared" si="3"/>
        <v>1990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89340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91330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0"/>
      <c r="R25" s="53" t="str">
        <f>C30</f>
        <v>El</v>
      </c>
      <c r="S25" s="42" t="str">
        <f>ROUND((C43+M43)/1000,0) &amp;" GWh"</f>
        <v>431 GWh</v>
      </c>
      <c r="T25" s="31">
        <f>C$44</f>
        <v>0.19975609199070576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262 GWh</v>
      </c>
      <c r="T26" s="31">
        <f>D$44</f>
        <v>0.12139973567116448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28 GWh</v>
      </c>
      <c r="T28" s="31">
        <f>F$44</f>
        <v>1.2820904126519549E-2</v>
      </c>
      <c r="U28" s="25"/>
    </row>
    <row r="29" spans="1:34" ht="15.75">
      <c r="A29" s="51" t="str">
        <f>A2</f>
        <v>1781 Kristinehamn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41 GWh</v>
      </c>
      <c r="T29" s="31">
        <f>G$44</f>
        <v>1.9068984576270081E-2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223 GWh</v>
      </c>
      <c r="T30" s="31">
        <f>H$44</f>
        <v>0.10316080596122029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2">
        <f>[1]Slutanvändning!$N$980</f>
        <v>0</v>
      </c>
      <c r="C32" s="64">
        <f>[1]Slutanvändning!$N$981</f>
        <v>1004</v>
      </c>
      <c r="D32" s="62">
        <f>[1]Slutanvändning!$N$974</f>
        <v>6323</v>
      </c>
      <c r="E32" s="62">
        <f>[1]Slutanvändning!$Q$975</f>
        <v>0</v>
      </c>
      <c r="F32" s="64">
        <f>[1]Slutanvändning!$N$976</f>
        <v>0</v>
      </c>
      <c r="G32" s="62">
        <f>[1]Slutanvändning!$N$977</f>
        <v>1458</v>
      </c>
      <c r="H32" s="62">
        <f>[1]Slutanvändning!$N$978</f>
        <v>0</v>
      </c>
      <c r="I32" s="62">
        <f>[1]Slutanvändning!$N$979</f>
        <v>0</v>
      </c>
      <c r="J32" s="62"/>
      <c r="K32" s="62">
        <f>[1]Slutanvändning!T975</f>
        <v>0</v>
      </c>
      <c r="L32" s="62">
        <f>[1]Slutanvändning!U975</f>
        <v>0</v>
      </c>
      <c r="N32" s="62"/>
      <c r="O32" s="62"/>
      <c r="P32" s="62">
        <f>SUM(B32:O32)</f>
        <v>8785</v>
      </c>
      <c r="Q32" s="22"/>
      <c r="R32" s="54" t="str">
        <f>J30</f>
        <v>Avlutar</v>
      </c>
      <c r="S32" s="42" t="str">
        <f>ROUND(J43/1000,0) &amp;" GWh"</f>
        <v>1114 GWh</v>
      </c>
      <c r="T32" s="31">
        <f>J$44</f>
        <v>0.5162880350134017</v>
      </c>
      <c r="U32" s="25"/>
    </row>
    <row r="33" spans="1:47" ht="15.75">
      <c r="A33" s="5" t="s">
        <v>33</v>
      </c>
      <c r="B33" s="62">
        <f>[1]Slutanvändning!$N$989</f>
        <v>8362</v>
      </c>
      <c r="C33" s="141">
        <f>[1]Slutanvändning!$N$990</f>
        <v>254356</v>
      </c>
      <c r="D33" s="62">
        <f>[1]Slutanvändning!$N$983</f>
        <v>31788</v>
      </c>
      <c r="E33" s="62">
        <f>[1]Slutanvändning!$Q$984</f>
        <v>0</v>
      </c>
      <c r="F33" s="142">
        <f>[1]Slutanvändning!$N$985</f>
        <v>27664.91</v>
      </c>
      <c r="G33" s="62">
        <v>0</v>
      </c>
      <c r="H33" s="140">
        <f>[1]Slutanvändning!$N$987</f>
        <v>99021.09</v>
      </c>
      <c r="I33" s="62">
        <f>[1]Slutanvändning!$N$988</f>
        <v>0</v>
      </c>
      <c r="J33" s="140">
        <f>[1]Slutanvändning!$S$986</f>
        <v>988835.83504237758</v>
      </c>
      <c r="K33" s="62">
        <f>[1]Slutanvändning!T984</f>
        <v>0</v>
      </c>
      <c r="L33" s="62">
        <f>[1]Slutanvändning!U984</f>
        <v>0</v>
      </c>
      <c r="M33" s="62"/>
      <c r="N33" s="62"/>
      <c r="O33" s="140">
        <f>[1]Slutanvändning!$Y$986</f>
        <v>59351.164957622488</v>
      </c>
      <c r="P33" s="62">
        <f>SUM(B33:O33)</f>
        <v>1469379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2">
        <f>[1]Slutanvändning!$N$998</f>
        <v>14062</v>
      </c>
      <c r="C34" s="64">
        <f>[1]Slutanvändning!$N$999</f>
        <v>22241</v>
      </c>
      <c r="D34" s="62">
        <f>[1]Slutanvändning!$N$992</f>
        <v>0</v>
      </c>
      <c r="E34" s="62">
        <f>[1]Slutanvändning!$Q$993</f>
        <v>0</v>
      </c>
      <c r="F34" s="64">
        <f>[1]Slutanvändning!$N$994</f>
        <v>0</v>
      </c>
      <c r="G34" s="62">
        <f>[1]Slutanvändning!$N$995</f>
        <v>0</v>
      </c>
      <c r="H34" s="62">
        <f>[1]Slutanvändning!$N$996</f>
        <v>0</v>
      </c>
      <c r="I34" s="62">
        <f>[1]Slutanvändning!$N$997</f>
        <v>0</v>
      </c>
      <c r="J34" s="62"/>
      <c r="K34" s="62">
        <f>[1]Slutanvändning!T993</f>
        <v>0</v>
      </c>
      <c r="L34" s="62">
        <f>[1]Slutanvändning!U993</f>
        <v>0</v>
      </c>
      <c r="M34" s="62"/>
      <c r="N34" s="62"/>
      <c r="O34" s="62"/>
      <c r="P34" s="62">
        <f t="shared" ref="P34:P39" si="4">SUM(B34:O34)</f>
        <v>36303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2">
        <f>[1]Slutanvändning!$N$1007</f>
        <v>0</v>
      </c>
      <c r="C35" s="141">
        <f>[1]Slutanvändning!$N$1008</f>
        <v>20362.902008960838</v>
      </c>
      <c r="D35" s="62">
        <f>[1]Slutanvändning!$N$1001</f>
        <v>214258</v>
      </c>
      <c r="E35" s="62">
        <f>[1]Slutanvändning!$Q$1002</f>
        <v>0</v>
      </c>
      <c r="F35" s="64">
        <f>[1]Slutanvändning!$N$1003</f>
        <v>0</v>
      </c>
      <c r="G35" s="62">
        <f>[1]Slutanvändning!$N$1004</f>
        <v>39689</v>
      </c>
      <c r="H35" s="62">
        <f>[1]Slutanvändning!$N$1005</f>
        <v>0</v>
      </c>
      <c r="I35" s="62">
        <f>[1]Slutanvändning!$N$1006</f>
        <v>0</v>
      </c>
      <c r="J35" s="62"/>
      <c r="K35" s="62">
        <f>[1]Slutanvändning!T1002</f>
        <v>0</v>
      </c>
      <c r="L35" s="62">
        <f>[1]Slutanvändning!U1002</f>
        <v>0</v>
      </c>
      <c r="M35" s="62"/>
      <c r="N35" s="62"/>
      <c r="O35" s="62"/>
      <c r="P35" s="140">
        <f t="shared" si="4"/>
        <v>274309.90200896084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2">
        <f>[1]Slutanvändning!$N$1016</f>
        <v>16016</v>
      </c>
      <c r="C36" s="64">
        <f>[1]Slutanvändning!$N$1017</f>
        <v>113506</v>
      </c>
      <c r="D36" s="62">
        <f>[1]Slutanvändning!$N$1010</f>
        <v>1027</v>
      </c>
      <c r="E36" s="62">
        <f>[1]Slutanvändning!$Q$1011</f>
        <v>0</v>
      </c>
      <c r="F36" s="64">
        <f>[1]Slutanvändning!$N$1012</f>
        <v>0</v>
      </c>
      <c r="G36" s="62">
        <f>[1]Slutanvändning!$N$1013</f>
        <v>0</v>
      </c>
      <c r="H36" s="62">
        <f>[1]Slutanvändning!$N$1014</f>
        <v>0</v>
      </c>
      <c r="I36" s="62">
        <f>[1]Slutanvändning!$N$1015</f>
        <v>0</v>
      </c>
      <c r="J36" s="62"/>
      <c r="K36" s="62">
        <f>[1]Slutanvändning!T1011</f>
        <v>0</v>
      </c>
      <c r="L36" s="62">
        <f>[1]Slutanvändning!U1011</f>
        <v>0</v>
      </c>
      <c r="M36" s="62"/>
      <c r="N36" s="62"/>
      <c r="O36" s="62"/>
      <c r="P36" s="62">
        <f t="shared" si="4"/>
        <v>130549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2">
        <f>[1]Slutanvändning!$N$1025</f>
        <v>4305</v>
      </c>
      <c r="C37" s="64">
        <f>[1]Slutanvändning!$N$1026</f>
        <v>82073</v>
      </c>
      <c r="D37" s="62">
        <f>[1]Slutanvändning!$N$1019</f>
        <v>712</v>
      </c>
      <c r="E37" s="62">
        <f>[1]Slutanvändning!$Q$1020</f>
        <v>0</v>
      </c>
      <c r="F37" s="64">
        <f>[1]Slutanvändning!$N$1021</f>
        <v>0</v>
      </c>
      <c r="G37" s="62">
        <f>[1]Slutanvändning!$N$1022</f>
        <v>0</v>
      </c>
      <c r="H37" s="62">
        <f>[1]Slutanvändning!$N$1023</f>
        <v>29574</v>
      </c>
      <c r="I37" s="62">
        <f>[1]Slutanvändning!$N$1024</f>
        <v>0</v>
      </c>
      <c r="J37" s="62"/>
      <c r="K37" s="62">
        <f>[1]Slutanvändning!T1020</f>
        <v>0</v>
      </c>
      <c r="L37" s="62">
        <f>[1]Slutanvändning!U1020</f>
        <v>0</v>
      </c>
      <c r="M37" s="62"/>
      <c r="N37" s="62"/>
      <c r="O37" s="62"/>
      <c r="P37" s="62">
        <f t="shared" si="4"/>
        <v>116664</v>
      </c>
      <c r="Q37" s="22"/>
      <c r="R37" s="54" t="str">
        <f>O30</f>
        <v>Beckolja</v>
      </c>
      <c r="S37" s="42" t="str">
        <f>ROUND(O43/1000,0) &amp;" GWh"</f>
        <v>59 GWh</v>
      </c>
      <c r="T37" s="31">
        <f>O$44</f>
        <v>2.7505442660718023E-2</v>
      </c>
      <c r="U37" s="25"/>
    </row>
    <row r="38" spans="1:47" ht="15.75">
      <c r="A38" s="5" t="s">
        <v>38</v>
      </c>
      <c r="B38" s="62">
        <f>[1]Slutanvändning!$N$1034</f>
        <v>37511</v>
      </c>
      <c r="C38" s="64">
        <f>[1]Slutanvändning!$N$1035</f>
        <v>9618</v>
      </c>
      <c r="D38" s="62">
        <f>[1]Slutanvändning!$N$1028</f>
        <v>961</v>
      </c>
      <c r="E38" s="62">
        <f>[1]Slutanvändning!$Q$1029</f>
        <v>0</v>
      </c>
      <c r="F38" s="64">
        <f>[1]Slutanvändning!$N$1030</f>
        <v>0</v>
      </c>
      <c r="G38" s="62">
        <f>[1]Slutanvändning!$N$1031</f>
        <v>0</v>
      </c>
      <c r="H38" s="62">
        <f>[1]Slutanvändning!$N$1032</f>
        <v>0</v>
      </c>
      <c r="I38" s="62">
        <f>[1]Slutanvändning!$N$1033</f>
        <v>0</v>
      </c>
      <c r="J38" s="62"/>
      <c r="K38" s="62">
        <f>[1]Slutanvändning!T1029</f>
        <v>0</v>
      </c>
      <c r="L38" s="62">
        <f>[1]Slutanvändning!U1029</f>
        <v>0</v>
      </c>
      <c r="M38" s="62"/>
      <c r="N38" s="62"/>
      <c r="O38" s="62"/>
      <c r="P38" s="62">
        <f t="shared" si="4"/>
        <v>48090</v>
      </c>
      <c r="Q38" s="22"/>
      <c r="R38" s="33"/>
      <c r="S38" s="18"/>
      <c r="T38" s="29"/>
      <c r="U38" s="25"/>
    </row>
    <row r="39" spans="1:47" ht="15.75">
      <c r="A39" s="5" t="s">
        <v>39</v>
      </c>
      <c r="B39" s="62">
        <f>[1]Slutanvändning!$N$1043</f>
        <v>0</v>
      </c>
      <c r="C39" s="141">
        <f>[1]Slutanvändning!$N$1044</f>
        <v>1878.0979910391675</v>
      </c>
      <c r="D39" s="62">
        <f>[1]Slutanvändning!$N$1037</f>
        <v>0</v>
      </c>
      <c r="E39" s="62">
        <f>[1]Slutanvändning!$Q$1038</f>
        <v>0</v>
      </c>
      <c r="F39" s="64">
        <f>[1]Slutanvändning!$N$1039</f>
        <v>0</v>
      </c>
      <c r="G39" s="62">
        <f>[1]Slutanvändning!$N$1040</f>
        <v>0</v>
      </c>
      <c r="H39" s="62">
        <f>[1]Slutanvändning!$N$1041</f>
        <v>0</v>
      </c>
      <c r="I39" s="62">
        <f>[1]Slutanvändning!$N$1042</f>
        <v>0</v>
      </c>
      <c r="J39" s="62"/>
      <c r="K39" s="62">
        <f>[1]Slutanvändning!T1038</f>
        <v>0</v>
      </c>
      <c r="L39" s="62">
        <f>[1]Slutanvändning!U1038</f>
        <v>0</v>
      </c>
      <c r="M39" s="62"/>
      <c r="N39" s="62"/>
      <c r="O39" s="62"/>
      <c r="P39" s="140">
        <f t="shared" si="4"/>
        <v>1878.0979910391675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80256</v>
      </c>
      <c r="C40" s="62">
        <f t="shared" ref="C40:O40" si="5">SUM(C32:C39)</f>
        <v>505039</v>
      </c>
      <c r="D40" s="62">
        <f t="shared" si="5"/>
        <v>255069</v>
      </c>
      <c r="E40" s="62">
        <f t="shared" si="5"/>
        <v>0</v>
      </c>
      <c r="F40" s="140">
        <f>SUM(F32:F39)</f>
        <v>27664.91</v>
      </c>
      <c r="G40" s="62">
        <f t="shared" si="5"/>
        <v>41147</v>
      </c>
      <c r="H40" s="140">
        <f t="shared" si="5"/>
        <v>128595.09</v>
      </c>
      <c r="I40" s="62">
        <f t="shared" si="5"/>
        <v>0</v>
      </c>
      <c r="J40" s="62">
        <f t="shared" si="5"/>
        <v>988835.83504237758</v>
      </c>
      <c r="K40" s="62">
        <f t="shared" si="5"/>
        <v>0</v>
      </c>
      <c r="L40" s="62">
        <f t="shared" si="5"/>
        <v>0</v>
      </c>
      <c r="M40" s="62">
        <f>SUM(M33:M39)</f>
        <v>0</v>
      </c>
      <c r="N40" s="62">
        <f t="shared" si="5"/>
        <v>0</v>
      </c>
      <c r="O40" s="62">
        <f t="shared" si="5"/>
        <v>59351.164957622488</v>
      </c>
      <c r="P40" s="140">
        <f>SUM(B40:O40)</f>
        <v>2085958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51 GWh</v>
      </c>
      <c r="T41" s="44"/>
    </row>
    <row r="42" spans="1:47">
      <c r="A42" s="35" t="s">
        <v>43</v>
      </c>
      <c r="B42" s="122">
        <f>B39+B38+B37</f>
        <v>41816</v>
      </c>
      <c r="C42" s="122">
        <f>C39+C38+C37</f>
        <v>93569.097991039162</v>
      </c>
      <c r="D42" s="122">
        <f>D39+D38+D37</f>
        <v>1673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29574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166632.09799103916</v>
      </c>
      <c r="Q42" s="23"/>
      <c r="R42" s="30" t="s">
        <v>41</v>
      </c>
      <c r="S42" s="10" t="str">
        <f>ROUND(P42/1000,0) &amp;" GWh"</f>
        <v>167 GWh</v>
      </c>
      <c r="T42" s="31">
        <f>P42/P40</f>
        <v>7.9882767529853987E-2</v>
      </c>
    </row>
    <row r="43" spans="1:47">
      <c r="A43" s="36" t="s">
        <v>45</v>
      </c>
      <c r="B43" s="124"/>
      <c r="C43" s="125">
        <f>C40+C24-C6-C7+C46</f>
        <v>431033.12</v>
      </c>
      <c r="D43" s="125">
        <f t="shared" ref="D43:O43" si="7">D11+D24+D40</f>
        <v>261956</v>
      </c>
      <c r="E43" s="125">
        <f t="shared" si="7"/>
        <v>0</v>
      </c>
      <c r="F43" s="125">
        <f t="shared" si="7"/>
        <v>27664.91</v>
      </c>
      <c r="G43" s="125">
        <f t="shared" si="7"/>
        <v>41147</v>
      </c>
      <c r="H43" s="125">
        <f t="shared" si="7"/>
        <v>222600.09</v>
      </c>
      <c r="I43" s="125">
        <f t="shared" si="7"/>
        <v>0</v>
      </c>
      <c r="J43" s="125">
        <f t="shared" si="7"/>
        <v>1114044.8350423775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59351.164957622488</v>
      </c>
      <c r="P43" s="126">
        <f>SUM(C43:O43)-M43</f>
        <v>2157797.12</v>
      </c>
      <c r="Q43" s="23"/>
      <c r="R43" s="30" t="s">
        <v>42</v>
      </c>
      <c r="S43" s="10" t="str">
        <f>ROUND(P36/1000,0) &amp;" GWh"</f>
        <v>131 GWh</v>
      </c>
      <c r="T43" s="43">
        <f>P36/P40</f>
        <v>6.2584673325158033E-2</v>
      </c>
    </row>
    <row r="44" spans="1:47">
      <c r="A44" s="36" t="s">
        <v>46</v>
      </c>
      <c r="B44" s="122"/>
      <c r="C44" s="128">
        <f>C43/$P$43</f>
        <v>0.19975609199070576</v>
      </c>
      <c r="D44" s="128">
        <f t="shared" ref="D44:P44" si="8">D43/$P$43</f>
        <v>0.12139973567116448</v>
      </c>
      <c r="E44" s="128">
        <f t="shared" si="8"/>
        <v>0</v>
      </c>
      <c r="F44" s="128">
        <f t="shared" si="8"/>
        <v>1.2820904126519549E-2</v>
      </c>
      <c r="G44" s="128">
        <f t="shared" si="8"/>
        <v>1.9068984576270081E-2</v>
      </c>
      <c r="H44" s="128">
        <f t="shared" si="8"/>
        <v>0.10316080596122029</v>
      </c>
      <c r="I44" s="128">
        <f t="shared" si="8"/>
        <v>0</v>
      </c>
      <c r="J44" s="128">
        <f t="shared" si="8"/>
        <v>0.5162880350134017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2.7505442660718023E-2</v>
      </c>
      <c r="P44" s="128">
        <f t="shared" si="8"/>
        <v>1</v>
      </c>
      <c r="Q44" s="23"/>
      <c r="R44" s="30" t="s">
        <v>44</v>
      </c>
      <c r="S44" s="10" t="str">
        <f>ROUND(P34/1000,0) &amp;" GWh"</f>
        <v>36 GWh</v>
      </c>
      <c r="T44" s="31">
        <f>P34/P40</f>
        <v>1.7403514356473141E-2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9 GWh</v>
      </c>
      <c r="T45" s="31">
        <f>P32/P40</f>
        <v>4.2114941911582113E-3</v>
      </c>
      <c r="U45" s="25"/>
    </row>
    <row r="46" spans="1:47">
      <c r="A46" s="37" t="s">
        <v>49</v>
      </c>
      <c r="B46" s="125">
        <f>B24-B40</f>
        <v>10618</v>
      </c>
      <c r="C46" s="125">
        <f>(C40+C24)*0.08</f>
        <v>40403.120000000003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1469 GWh</v>
      </c>
      <c r="T46" s="43">
        <f>P33/P40</f>
        <v>0.70441447047351868</v>
      </c>
      <c r="U46" s="25"/>
    </row>
    <row r="47" spans="1:47">
      <c r="A47" s="37" t="s">
        <v>51</v>
      </c>
      <c r="B47" s="129">
        <f>B46/B24</f>
        <v>0.11684310143715475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274 GWh</v>
      </c>
      <c r="T47" s="43">
        <f>P35/P40</f>
        <v>0.13150308012383799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2086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zoomScale="70" zoomScaleNormal="7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2" style="78" bestFit="1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84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[1]Solceller!$C$9</f>
        <v>161.5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2">
        <f>[1]Elproduktion!$N$242</f>
        <v>9624</v>
      </c>
      <c r="D7" s="62">
        <f>[1]Elproduktion!$N$243</f>
        <v>0</v>
      </c>
      <c r="E7" s="62">
        <f>[1]Elproduktion!$Q$244</f>
        <v>0</v>
      </c>
      <c r="F7" s="62">
        <f>[1]Elproduktion!$N$245</f>
        <v>0</v>
      </c>
      <c r="G7" s="62">
        <f>[1]Elproduktion!$R$246</f>
        <v>0</v>
      </c>
      <c r="H7" s="62">
        <f>[1]Elproduktion!$S$247</f>
        <v>0</v>
      </c>
      <c r="I7" s="62">
        <f>[1]Elproduktion!$N$248</f>
        <v>0</v>
      </c>
      <c r="J7" s="62">
        <f>[1]Elproduktion!$T$246</f>
        <v>0</v>
      </c>
      <c r="K7" s="62">
        <f>[1]Elproduktion!U244</f>
        <v>0</v>
      </c>
      <c r="L7" s="62">
        <f>[1]Elproduktion!V244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2">
        <f>[1]Elproduktion!$N$250</f>
        <v>0</v>
      </c>
      <c r="D8" s="62">
        <f>[1]Elproduktion!$N$251</f>
        <v>0</v>
      </c>
      <c r="E8" s="62">
        <f>[1]Elproduktion!$Q$252</f>
        <v>0</v>
      </c>
      <c r="F8" s="62">
        <f>[1]Elproduktion!$N$253</f>
        <v>0</v>
      </c>
      <c r="G8" s="62">
        <f>[1]Elproduktion!$R$254</f>
        <v>0</v>
      </c>
      <c r="H8" s="62">
        <f>[1]Elproduktion!$S$255</f>
        <v>0</v>
      </c>
      <c r="I8" s="62">
        <f>[1]Elproduktion!$N$256</f>
        <v>0</v>
      </c>
      <c r="J8" s="62">
        <f>[1]Elproduktion!$T$254</f>
        <v>0</v>
      </c>
      <c r="K8" s="62">
        <f>[1]Elproduktion!U252</f>
        <v>0</v>
      </c>
      <c r="L8" s="62">
        <f>[1]Elproduktion!V252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75">
      <c r="A9" s="5" t="s">
        <v>12</v>
      </c>
      <c r="B9" s="62"/>
      <c r="C9" s="62">
        <f>[1]Elproduktion!$N$258</f>
        <v>209451</v>
      </c>
      <c r="D9" s="62">
        <f>[1]Elproduktion!$N$259</f>
        <v>0</v>
      </c>
      <c r="E9" s="62">
        <f>[1]Elproduktion!$Q$260</f>
        <v>0</v>
      </c>
      <c r="F9" s="62">
        <f>[1]Elproduktion!$N$261</f>
        <v>0</v>
      </c>
      <c r="G9" s="62">
        <f>[1]Elproduktion!$R$262</f>
        <v>0</v>
      </c>
      <c r="H9" s="62">
        <f>[1]Elproduktion!$S$263</f>
        <v>0</v>
      </c>
      <c r="I9" s="62">
        <f>[1]Elproduktion!$N$264</f>
        <v>0</v>
      </c>
      <c r="J9" s="62">
        <f>[1]Elproduktion!$T$262</f>
        <v>0</v>
      </c>
      <c r="K9" s="62">
        <f>[1]Elproduktion!U260</f>
        <v>0</v>
      </c>
      <c r="L9" s="62">
        <f>[1]Elproduktion!V260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62">
        <f>[1]Elproduktion!$N$266</f>
        <v>0</v>
      </c>
      <c r="D10" s="62">
        <f>[1]Elproduktion!$N$267</f>
        <v>0</v>
      </c>
      <c r="E10" s="62">
        <f>[1]Elproduktion!$Q$268</f>
        <v>0</v>
      </c>
      <c r="F10" s="62">
        <f>[1]Elproduktion!$N$269</f>
        <v>0</v>
      </c>
      <c r="G10" s="62">
        <f>[1]Elproduktion!$R$270</f>
        <v>0</v>
      </c>
      <c r="H10" s="62">
        <f>[1]Elproduktion!$S$271</f>
        <v>0</v>
      </c>
      <c r="I10" s="62">
        <f>[1]Elproduktion!$N$272</f>
        <v>0</v>
      </c>
      <c r="J10" s="62">
        <f>[1]Elproduktion!$T$270</f>
        <v>0</v>
      </c>
      <c r="K10" s="62">
        <f>[1]Elproduktion!U268</f>
        <v>0</v>
      </c>
      <c r="L10" s="62">
        <f>[1]Elproduktion!V268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63">
        <f>SUM(C5:C10)</f>
        <v>219236.5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1762 Munkfors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[1]Fjärrvärmeproduktion!$N$338+[1]Fjärrvärmeproduktion!$N$378</f>
        <v>50323</v>
      </c>
      <c r="C18" s="62"/>
      <c r="D18" s="62">
        <f>[1]Fjärrvärmeproduktion!$N$339</f>
        <v>0</v>
      </c>
      <c r="E18" s="62">
        <f>[1]Fjärrvärmeproduktion!$Q$340</f>
        <v>0</v>
      </c>
      <c r="F18" s="62">
        <f>[1]Fjärrvärmeproduktion!$N$341</f>
        <v>0</v>
      </c>
      <c r="G18" s="62">
        <f>[1]Fjärrvärmeproduktion!$R$342</f>
        <v>0</v>
      </c>
      <c r="H18" s="62">
        <f>[1]Fjärrvärmeproduktion!$S$343</f>
        <v>67946</v>
      </c>
      <c r="I18" s="62">
        <f>[1]Fjärrvärmeproduktion!$N$344</f>
        <v>0</v>
      </c>
      <c r="J18" s="62">
        <f>[1]Fjärrvärmeproduktion!$T$342</f>
        <v>0</v>
      </c>
      <c r="K18" s="62">
        <f>[1]Fjärrvärmeproduktion!U340</f>
        <v>0</v>
      </c>
      <c r="L18" s="62">
        <f>[1]Fjärrvärmeproduktion!V340</f>
        <v>0</v>
      </c>
      <c r="M18" s="62"/>
      <c r="N18" s="62"/>
      <c r="O18" s="62"/>
      <c r="P18" s="62">
        <f>SUM(C18:O18)</f>
        <v>67946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[1]Fjärrvärmeproduktion!$N$346</f>
        <v>0</v>
      </c>
      <c r="C19" s="62"/>
      <c r="D19" s="62">
        <f>[1]Fjärrvärmeproduktion!$N$347</f>
        <v>0</v>
      </c>
      <c r="E19" s="62">
        <f>[1]Fjärrvärmeproduktion!$Q$348</f>
        <v>0</v>
      </c>
      <c r="F19" s="62">
        <f>[1]Fjärrvärmeproduktion!$N$349</f>
        <v>0</v>
      </c>
      <c r="G19" s="62">
        <f>[1]Fjärrvärmeproduktion!$R$350</f>
        <v>0</v>
      </c>
      <c r="H19" s="62">
        <f>[1]Fjärrvärmeproduktion!$S$351</f>
        <v>0</v>
      </c>
      <c r="I19" s="62">
        <f>[1]Fjärrvärmeproduktion!$N$352</f>
        <v>0</v>
      </c>
      <c r="J19" s="62">
        <f>[1]Fjärrvärmeproduktion!$T$350</f>
        <v>0</v>
      </c>
      <c r="K19" s="62">
        <f>[1]Fjärrvärmeproduktion!U348</f>
        <v>0</v>
      </c>
      <c r="L19" s="62">
        <f>[1]Fjärrvärmeproduktion!V348</f>
        <v>0</v>
      </c>
      <c r="M19" s="62"/>
      <c r="N19" s="62"/>
      <c r="O19" s="62"/>
      <c r="P19" s="62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32">
        <f>[1]Fjärrvärmeproduktion!$N$354</f>
        <v>0</v>
      </c>
      <c r="C20" s="62"/>
      <c r="D20" s="62">
        <f>[1]Fjärrvärmeproduktion!$N$355</f>
        <v>0</v>
      </c>
      <c r="E20" s="62">
        <f>[1]Fjärrvärmeproduktion!$Q$356</f>
        <v>0</v>
      </c>
      <c r="F20" s="62">
        <f>[1]Fjärrvärmeproduktion!$N$357</f>
        <v>0</v>
      </c>
      <c r="G20" s="62">
        <f>[1]Fjärrvärmeproduktion!$R$358</f>
        <v>0</v>
      </c>
      <c r="H20" s="62">
        <f>[1]Fjärrvärmeproduktion!$S$359</f>
        <v>0</v>
      </c>
      <c r="I20" s="62">
        <f>[1]Fjärrvärmeproduktion!$N$360</f>
        <v>0</v>
      </c>
      <c r="J20" s="62">
        <f>[1]Fjärrvärmeproduktion!$T$358</f>
        <v>0</v>
      </c>
      <c r="K20" s="62">
        <f>[1]Fjärrvärmeproduktion!U356</f>
        <v>0</v>
      </c>
      <c r="L20" s="62">
        <f>[1]Fjärrvärmeproduktion!V356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2">
        <f>[1]Fjärrvärmeproduktion!$N$362</f>
        <v>0</v>
      </c>
      <c r="C21" s="62"/>
      <c r="D21" s="62">
        <f>[1]Fjärrvärmeproduktion!$N$363</f>
        <v>0</v>
      </c>
      <c r="E21" s="62">
        <f>[1]Fjärrvärmeproduktion!$Q$364</f>
        <v>0</v>
      </c>
      <c r="F21" s="62">
        <f>[1]Fjärrvärmeproduktion!$N$365</f>
        <v>0</v>
      </c>
      <c r="G21" s="62">
        <f>[1]Fjärrvärmeproduktion!$R$366</f>
        <v>0</v>
      </c>
      <c r="H21" s="62">
        <f>[1]Fjärrvärmeproduktion!$S$367</f>
        <v>0</v>
      </c>
      <c r="I21" s="62">
        <f>[1]Fjärrvärmeproduktion!$N$368</f>
        <v>0</v>
      </c>
      <c r="J21" s="62">
        <f>[1]Fjärrvärmeproduktion!$T$366</f>
        <v>0</v>
      </c>
      <c r="K21" s="62">
        <f>[1]Fjärrvärmeproduktion!U364</f>
        <v>0</v>
      </c>
      <c r="L21" s="62">
        <f>[1]Fjärrvärmeproduktion!V364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132">
        <f>[1]Fjärrvärmeproduktion!$N$370</f>
        <v>0</v>
      </c>
      <c r="C22" s="62"/>
      <c r="D22" s="62">
        <f>[1]Fjärrvärmeproduktion!$N$371</f>
        <v>0</v>
      </c>
      <c r="E22" s="62">
        <f>[1]Fjärrvärmeproduktion!$Q$372</f>
        <v>0</v>
      </c>
      <c r="F22" s="62">
        <f>[1]Fjärrvärmeproduktion!$N$373</f>
        <v>0</v>
      </c>
      <c r="G22" s="62">
        <f>[1]Fjärrvärmeproduktion!$R$374</f>
        <v>0</v>
      </c>
      <c r="H22" s="62">
        <f>[1]Fjärrvärmeproduktion!$S$375</f>
        <v>0</v>
      </c>
      <c r="I22" s="62">
        <f>[1]Fjärrvärmeproduktion!$N$376</f>
        <v>0</v>
      </c>
      <c r="J22" s="62">
        <f>[1]Fjärrvärmeproduktion!$T$374</f>
        <v>0</v>
      </c>
      <c r="K22" s="62">
        <f>[1]Fjärrvärmeproduktion!U372</f>
        <v>0</v>
      </c>
      <c r="L22" s="62">
        <f>[1]Fjärrvärmeproduktion!V372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174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2">
        <f>[1]Fjärrvärmeproduktion!$N$379</f>
        <v>0</v>
      </c>
      <c r="E23" s="62">
        <f>[1]Fjärrvärmeproduktion!$Q$380</f>
        <v>0</v>
      </c>
      <c r="F23" s="62">
        <f>[1]Fjärrvärmeproduktion!$N$381</f>
        <v>0</v>
      </c>
      <c r="G23" s="62">
        <f>[1]Fjärrvärmeproduktion!$R$382</f>
        <v>0</v>
      </c>
      <c r="H23" s="62">
        <f>[1]Fjärrvärmeproduktion!$S$383</f>
        <v>0</v>
      </c>
      <c r="I23" s="62">
        <f>[1]Fjärrvärmeproduktion!$N$384</f>
        <v>0</v>
      </c>
      <c r="J23" s="62">
        <f>[1]Fjärrvärmeproduktion!$T$382</f>
        <v>0</v>
      </c>
      <c r="K23" s="62">
        <f>[1]Fjärrvärmeproduktion!U380</f>
        <v>0</v>
      </c>
      <c r="L23" s="62">
        <f>[1]Fjärrvärmeproduktion!V380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50323</v>
      </c>
      <c r="C24" s="62">
        <f t="shared" ref="C24:O24" si="3">SUM(C18:C23)</f>
        <v>0</v>
      </c>
      <c r="D24" s="62">
        <f t="shared" si="3"/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67946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67946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55 GWh</v>
      </c>
      <c r="T25" s="31">
        <f>C$44</f>
        <v>0.31822709746979339</v>
      </c>
      <c r="U25" s="25"/>
    </row>
    <row r="26" spans="1:34" ht="15.75">
      <c r="B26" s="6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4" t="str">
        <f>D30</f>
        <v>Oljeprodukter</v>
      </c>
      <c r="S26" s="42" t="str">
        <f>ROUND(D43/1000,0) &amp;" GWh"</f>
        <v>39 GWh</v>
      </c>
      <c r="T26" s="31">
        <f>D$44</f>
        <v>0.2218920124390508</v>
      </c>
      <c r="U26" s="25"/>
    </row>
    <row r="27" spans="1:34" ht="15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1.0915076340043921E-4</v>
      </c>
      <c r="U28" s="25"/>
    </row>
    <row r="29" spans="1:34" ht="15.75">
      <c r="A29" s="51" t="str">
        <f>A2</f>
        <v>1762 Munkfors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6 GWh</v>
      </c>
      <c r="T29" s="31">
        <f>G$44</f>
        <v>3.2705015580984237E-2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74 GWh</v>
      </c>
      <c r="T30" s="31">
        <f>H$44</f>
        <v>0.42706672374677113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2">
        <f>[1]Slutanvändning!$N$494</f>
        <v>0</v>
      </c>
      <c r="C32" s="62">
        <f>[1]Slutanvändning!$N$495</f>
        <v>0</v>
      </c>
      <c r="D32" s="62">
        <f>[1]Slutanvändning!$N$488</f>
        <v>355</v>
      </c>
      <c r="E32" s="62">
        <f>[1]Slutanvändning!$Q$489</f>
        <v>0</v>
      </c>
      <c r="F32" s="64">
        <f>[1]Slutanvändning!$N$490</f>
        <v>0</v>
      </c>
      <c r="G32" s="62">
        <f>[1]Slutanvändning!$N$491</f>
        <v>9</v>
      </c>
      <c r="H32" s="62">
        <f>[1]Slutanvändning!$N$492</f>
        <v>0</v>
      </c>
      <c r="I32" s="62">
        <f>[1]Slutanvändning!$N$493</f>
        <v>0</v>
      </c>
      <c r="J32" s="62"/>
      <c r="K32" s="62">
        <f>[1]Slutanvändning!T489</f>
        <v>0</v>
      </c>
      <c r="L32" s="62">
        <f>[1]Slutanvändning!U489</f>
        <v>0</v>
      </c>
      <c r="M32" s="62"/>
      <c r="N32" s="62"/>
      <c r="O32" s="62"/>
      <c r="P32" s="62">
        <f t="shared" ref="P32:P38" si="4">SUM(B32:N32)</f>
        <v>364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2">
        <f>[1]Slutanvändning!$N$503</f>
        <v>9573</v>
      </c>
      <c r="C33" s="62">
        <f>[1]Slutanvändning!$N$504</f>
        <v>35580</v>
      </c>
      <c r="D33" s="140">
        <f>[1]Slutanvändning!$N$497</f>
        <v>87</v>
      </c>
      <c r="E33" s="62">
        <f>[1]Slutanvändning!$Q$498</f>
        <v>0</v>
      </c>
      <c r="F33" s="141">
        <f>[1]Slutanvändning!$N$499</f>
        <v>19</v>
      </c>
      <c r="G33" s="62">
        <f>[1]Slutanvändning!$N$500</f>
        <v>0</v>
      </c>
      <c r="H33" s="62">
        <f>[1]Slutanvändning!$N$501</f>
        <v>260</v>
      </c>
      <c r="I33" s="62">
        <f>[1]Slutanvändning!$N$502</f>
        <v>0</v>
      </c>
      <c r="J33" s="62"/>
      <c r="K33" s="62">
        <f>[1]Slutanvändning!T498</f>
        <v>0</v>
      </c>
      <c r="L33" s="62">
        <f>[1]Slutanvändning!U498</f>
        <v>0</v>
      </c>
      <c r="M33" s="62"/>
      <c r="N33" s="62"/>
      <c r="O33" s="62"/>
      <c r="P33" s="62">
        <f t="shared" si="4"/>
        <v>45519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2">
        <f>[1]Slutanvändning!$N$512</f>
        <v>2364</v>
      </c>
      <c r="C34" s="62">
        <f>[1]Slutanvändning!$N$513</f>
        <v>3554</v>
      </c>
      <c r="D34" s="62">
        <f>[1]Slutanvändning!$N$506</f>
        <v>1383</v>
      </c>
      <c r="E34" s="62">
        <f>[1]Slutanvändning!$Q$507</f>
        <v>0</v>
      </c>
      <c r="F34" s="64">
        <f>[1]Slutanvändning!$N$508</f>
        <v>0</v>
      </c>
      <c r="G34" s="62">
        <f>[1]Slutanvändning!$N$509</f>
        <v>0</v>
      </c>
      <c r="H34" s="62">
        <f>[1]Slutanvändning!$N$510</f>
        <v>0</v>
      </c>
      <c r="I34" s="62">
        <f>[1]Slutanvändning!$N$511</f>
        <v>0</v>
      </c>
      <c r="J34" s="62"/>
      <c r="K34" s="62">
        <f>[1]Slutanvändning!T507</f>
        <v>0</v>
      </c>
      <c r="L34" s="62">
        <f>[1]Slutanvändning!U507</f>
        <v>0</v>
      </c>
      <c r="M34" s="62"/>
      <c r="N34" s="62"/>
      <c r="O34" s="62"/>
      <c r="P34" s="62">
        <f t="shared" si="4"/>
        <v>7301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2">
        <f>[1]Slutanvändning!$N$521</f>
        <v>0</v>
      </c>
      <c r="C35" s="62">
        <f>[1]Slutanvändning!$N$522</f>
        <v>0</v>
      </c>
      <c r="D35" s="62">
        <f>[1]Slutanvändning!$N$515</f>
        <v>36479</v>
      </c>
      <c r="E35" s="62">
        <f>[1]Slutanvändning!$Q$516</f>
        <v>0</v>
      </c>
      <c r="F35" s="64">
        <f>[1]Slutanvändning!$N$517</f>
        <v>0</v>
      </c>
      <c r="G35" s="62">
        <f>[1]Slutanvändning!$N$518</f>
        <v>5684</v>
      </c>
      <c r="H35" s="62">
        <f>[1]Slutanvändning!$N$519</f>
        <v>0</v>
      </c>
      <c r="I35" s="62">
        <f>[1]Slutanvändning!$N$520</f>
        <v>0</v>
      </c>
      <c r="J35" s="62"/>
      <c r="K35" s="62">
        <f>[1]Slutanvändning!T516</f>
        <v>0</v>
      </c>
      <c r="L35" s="62">
        <f>[1]Slutanvändning!U516</f>
        <v>0</v>
      </c>
      <c r="M35" s="62"/>
      <c r="N35" s="62"/>
      <c r="O35" s="62"/>
      <c r="P35" s="62">
        <f>SUM(B35:N35)</f>
        <v>42163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2">
        <f>[1]Slutanvändning!$N$530</f>
        <v>1498</v>
      </c>
      <c r="C36" s="62">
        <f>[1]Slutanvändning!$N$531</f>
        <v>7732</v>
      </c>
      <c r="D36" s="62">
        <f>[1]Slutanvändning!$N$524</f>
        <v>57</v>
      </c>
      <c r="E36" s="62">
        <f>[1]Slutanvändning!$Q$525</f>
        <v>0</v>
      </c>
      <c r="F36" s="64">
        <f>[1]Slutanvändning!$N$526</f>
        <v>0</v>
      </c>
      <c r="G36" s="62">
        <f>[1]Slutanvändning!$N$527</f>
        <v>0</v>
      </c>
      <c r="H36" s="62">
        <f>[1]Slutanvändning!$N$528</f>
        <v>0</v>
      </c>
      <c r="I36" s="62">
        <f>[1]Slutanvändning!$N$529</f>
        <v>0</v>
      </c>
      <c r="J36" s="62"/>
      <c r="K36" s="62">
        <f>[1]Slutanvändning!T525</f>
        <v>0</v>
      </c>
      <c r="L36" s="62">
        <f>[1]Slutanvändning!U525</f>
        <v>0</v>
      </c>
      <c r="M36" s="62"/>
      <c r="N36" s="62"/>
      <c r="O36" s="62"/>
      <c r="P36" s="62">
        <f t="shared" si="4"/>
        <v>9287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2">
        <f>[1]Slutanvändning!$N$539</f>
        <v>9436</v>
      </c>
      <c r="C37" s="62">
        <f>[1]Slutanvändning!$N$540</f>
        <v>12449</v>
      </c>
      <c r="D37" s="62">
        <f>[1]Slutanvändning!$N$533</f>
        <v>217</v>
      </c>
      <c r="E37" s="62">
        <f>[1]Slutanvändning!$Q$534</f>
        <v>0</v>
      </c>
      <c r="F37" s="64">
        <f>[1]Slutanvändning!$N$535</f>
        <v>0</v>
      </c>
      <c r="G37" s="62">
        <f>[1]Slutanvändning!$N$536</f>
        <v>0</v>
      </c>
      <c r="H37" s="62">
        <f>[1]Slutanvändning!$N$537</f>
        <v>6134</v>
      </c>
      <c r="I37" s="62">
        <f>[1]Slutanvändning!$N$538</f>
        <v>0</v>
      </c>
      <c r="J37" s="62"/>
      <c r="K37" s="62">
        <f>[1]Slutanvändning!T534</f>
        <v>0</v>
      </c>
      <c r="L37" s="62">
        <f>[1]Slutanvändning!U534</f>
        <v>0</v>
      </c>
      <c r="M37" s="62"/>
      <c r="N37" s="62"/>
      <c r="O37" s="62"/>
      <c r="P37" s="62">
        <f t="shared" si="4"/>
        <v>28236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2">
        <f>[1]Slutanvändning!$N$548</f>
        <v>7416</v>
      </c>
      <c r="C38" s="62">
        <f>[1]Slutanvändning!$N$549</f>
        <v>887</v>
      </c>
      <c r="D38" s="62">
        <f>[1]Slutanvändning!$N$542</f>
        <v>47</v>
      </c>
      <c r="E38" s="62">
        <f>[1]Slutanvändning!$Q$543</f>
        <v>0</v>
      </c>
      <c r="F38" s="64">
        <f>[1]Slutanvändning!$N$544</f>
        <v>0</v>
      </c>
      <c r="G38" s="62">
        <f>[1]Slutanvändning!$N$545</f>
        <v>0</v>
      </c>
      <c r="H38" s="62">
        <f>[1]Slutanvändning!$N$546</f>
        <v>0</v>
      </c>
      <c r="I38" s="62">
        <f>[1]Slutanvändning!$N$547</f>
        <v>0</v>
      </c>
      <c r="J38" s="62"/>
      <c r="K38" s="62">
        <f>[1]Slutanvändning!T543</f>
        <v>0</v>
      </c>
      <c r="L38" s="62">
        <f>[1]Slutanvändning!U543</f>
        <v>0</v>
      </c>
      <c r="M38" s="62"/>
      <c r="N38" s="62"/>
      <c r="O38" s="62"/>
      <c r="P38" s="62">
        <f t="shared" si="4"/>
        <v>8350</v>
      </c>
      <c r="Q38" s="22"/>
      <c r="R38" s="33"/>
      <c r="S38" s="18"/>
      <c r="T38" s="29"/>
      <c r="U38" s="25"/>
    </row>
    <row r="39" spans="1:47" ht="15.75">
      <c r="A39" s="5" t="s">
        <v>39</v>
      </c>
      <c r="B39" s="62">
        <f>[1]Slutanvändning!$N$557</f>
        <v>0</v>
      </c>
      <c r="C39" s="62">
        <f>[1]Slutanvändning!$N$558</f>
        <v>0</v>
      </c>
      <c r="D39" s="62">
        <f>[1]Slutanvändning!$N$551</f>
        <v>0</v>
      </c>
      <c r="E39" s="62">
        <f>[1]Slutanvändning!$Q$552</f>
        <v>0</v>
      </c>
      <c r="F39" s="64">
        <f>[1]Slutanvändning!$N$553</f>
        <v>0</v>
      </c>
      <c r="G39" s="62">
        <f>[1]Slutanvändning!$N$554</f>
        <v>0</v>
      </c>
      <c r="H39" s="62">
        <f>[1]Slutanvändning!$N$555</f>
        <v>0</v>
      </c>
      <c r="I39" s="62">
        <f>[1]Slutanvändning!$N$556</f>
        <v>0</v>
      </c>
      <c r="J39" s="62"/>
      <c r="K39" s="62">
        <f>[1]Slutanvändning!T552</f>
        <v>0</v>
      </c>
      <c r="L39" s="62">
        <f>[1]Slutanvändning!U552</f>
        <v>0</v>
      </c>
      <c r="M39" s="62"/>
      <c r="N39" s="62"/>
      <c r="O39" s="62"/>
      <c r="P39" s="62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30287</v>
      </c>
      <c r="C40" s="62">
        <f t="shared" ref="C40:O40" si="5">SUM(C32:C39)</f>
        <v>60202</v>
      </c>
      <c r="D40" s="140">
        <f t="shared" si="5"/>
        <v>38625</v>
      </c>
      <c r="E40" s="62">
        <f t="shared" si="5"/>
        <v>0</v>
      </c>
      <c r="F40" s="140">
        <f>SUM(F32:F39)</f>
        <v>19</v>
      </c>
      <c r="G40" s="62">
        <f t="shared" si="5"/>
        <v>5693</v>
      </c>
      <c r="H40" s="62">
        <f t="shared" si="5"/>
        <v>6394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141220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25 GWh</v>
      </c>
      <c r="T41" s="44"/>
    </row>
    <row r="42" spans="1:47">
      <c r="A42" s="35" t="s">
        <v>43</v>
      </c>
      <c r="B42" s="122">
        <f>B39+B38+B37</f>
        <v>16852</v>
      </c>
      <c r="C42" s="122">
        <f>C39+C38+C37</f>
        <v>13336</v>
      </c>
      <c r="D42" s="122">
        <f>D39+D38+D37</f>
        <v>264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6134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36586</v>
      </c>
      <c r="Q42" s="23"/>
      <c r="R42" s="30" t="s">
        <v>41</v>
      </c>
      <c r="S42" s="10" t="str">
        <f>ROUND(P42/1000,0) &amp;" GWh"</f>
        <v>37 GWh</v>
      </c>
      <c r="T42" s="31">
        <f>P42/P40</f>
        <v>0.25907095312278716</v>
      </c>
    </row>
    <row r="43" spans="1:47">
      <c r="A43" s="36" t="s">
        <v>45</v>
      </c>
      <c r="B43" s="124"/>
      <c r="C43" s="125">
        <f>C40+C24-C7+C46</f>
        <v>55394.16</v>
      </c>
      <c r="D43" s="125">
        <f t="shared" ref="D43:O43" si="7">D11+D24+D40</f>
        <v>38625</v>
      </c>
      <c r="E43" s="125">
        <f t="shared" si="7"/>
        <v>0</v>
      </c>
      <c r="F43" s="125">
        <f t="shared" si="7"/>
        <v>19</v>
      </c>
      <c r="G43" s="125">
        <f t="shared" si="7"/>
        <v>5693</v>
      </c>
      <c r="H43" s="125">
        <f t="shared" si="7"/>
        <v>74340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174071.16</v>
      </c>
      <c r="Q43" s="23"/>
      <c r="R43" s="30" t="s">
        <v>42</v>
      </c>
      <c r="S43" s="10" t="str">
        <f>ROUND(P36/1000,0) &amp;" GWh"</f>
        <v>9 GWh</v>
      </c>
      <c r="T43" s="43">
        <f>P36/P40</f>
        <v>6.5762639852712079E-2</v>
      </c>
    </row>
    <row r="44" spans="1:47">
      <c r="A44" s="36" t="s">
        <v>46</v>
      </c>
      <c r="B44" s="122"/>
      <c r="C44" s="128">
        <f>C43/$P$43</f>
        <v>0.31822709746979339</v>
      </c>
      <c r="D44" s="128">
        <f t="shared" ref="D44:P44" si="8">D43/$P$43</f>
        <v>0.2218920124390508</v>
      </c>
      <c r="E44" s="128">
        <f t="shared" si="8"/>
        <v>0</v>
      </c>
      <c r="F44" s="128">
        <f t="shared" si="8"/>
        <v>1.0915076340043921E-4</v>
      </c>
      <c r="G44" s="128">
        <f t="shared" si="8"/>
        <v>3.2705015580984237E-2</v>
      </c>
      <c r="H44" s="128">
        <f t="shared" si="8"/>
        <v>0.42706672374677113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7 GWh</v>
      </c>
      <c r="T44" s="31">
        <f>P34/P40</f>
        <v>5.1699475994901573E-2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0 GWh</v>
      </c>
      <c r="T45" s="31">
        <f>P32/P40</f>
        <v>2.5775385922673843E-3</v>
      </c>
      <c r="U45" s="25"/>
    </row>
    <row r="46" spans="1:47">
      <c r="A46" s="37" t="s">
        <v>49</v>
      </c>
      <c r="B46" s="125">
        <f>B24-B40</f>
        <v>20036</v>
      </c>
      <c r="C46" s="125">
        <f>(C40+C24)*0.08</f>
        <v>4816.16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46 GWh</v>
      </c>
      <c r="T46" s="43">
        <f>P33/P40</f>
        <v>0.3223268658830194</v>
      </c>
      <c r="U46" s="25"/>
    </row>
    <row r="47" spans="1:47">
      <c r="A47" s="37" t="s">
        <v>51</v>
      </c>
      <c r="B47" s="129">
        <f>B46/B24</f>
        <v>0.39814796415158077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42 GWh</v>
      </c>
      <c r="T47" s="43">
        <f>P35/P40</f>
        <v>0.29856252655431242</v>
      </c>
    </row>
    <row r="48" spans="1:47" ht="15.75" thickBot="1">
      <c r="A48" s="12"/>
      <c r="B48" s="100"/>
      <c r="C48" s="102"/>
      <c r="D48" s="102"/>
      <c r="E48" s="102"/>
      <c r="F48" s="103"/>
      <c r="G48" s="102"/>
      <c r="H48" s="102"/>
      <c r="I48" s="103"/>
      <c r="J48" s="102"/>
      <c r="K48" s="102"/>
      <c r="L48" s="102"/>
      <c r="M48" s="102"/>
      <c r="N48" s="103"/>
      <c r="O48" s="103"/>
      <c r="P48" s="103"/>
      <c r="Q48" s="55"/>
      <c r="R48" s="47" t="s">
        <v>50</v>
      </c>
      <c r="S48" s="10" t="str">
        <f>ROUND(P40/1000,0) &amp;" GWh"</f>
        <v>141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71"/>
  <sheetViews>
    <sheetView zoomScale="90" zoomScaleNormal="9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85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[1]Solceller!$C$7</f>
        <v>351.5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2">
        <f>[1]Elproduktion!$N$162</f>
        <v>0</v>
      </c>
      <c r="D7" s="62">
        <f>[1]Elproduktion!$N$163</f>
        <v>0</v>
      </c>
      <c r="E7" s="62">
        <f>[1]Elproduktion!$Q$164</f>
        <v>0</v>
      </c>
      <c r="F7" s="62">
        <f>[1]Elproduktion!$N$165</f>
        <v>0</v>
      </c>
      <c r="G7" s="62">
        <f>[1]Elproduktion!$R$166</f>
        <v>0</v>
      </c>
      <c r="H7" s="62">
        <f>[1]Elproduktion!$S$167</f>
        <v>0</v>
      </c>
      <c r="I7" s="62">
        <f>[1]Elproduktion!$N$168</f>
        <v>0</v>
      </c>
      <c r="J7" s="62">
        <f>[1]Elproduktion!$T$166</f>
        <v>0</v>
      </c>
      <c r="K7" s="62">
        <f>[1]Elproduktion!U164</f>
        <v>0</v>
      </c>
      <c r="L7" s="62">
        <f>[1]Elproduktion!V164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2">
        <f>[1]Elproduktion!$N$170</f>
        <v>0</v>
      </c>
      <c r="D8" s="62">
        <f>[1]Elproduktion!$N$171</f>
        <v>0</v>
      </c>
      <c r="E8" s="62">
        <f>[1]Elproduktion!$Q$172</f>
        <v>0</v>
      </c>
      <c r="F8" s="62">
        <f>[1]Elproduktion!$N$173</f>
        <v>0</v>
      </c>
      <c r="G8" s="62">
        <f>[1]Elproduktion!$R$174</f>
        <v>0</v>
      </c>
      <c r="H8" s="62">
        <f>[1]Elproduktion!$S$175</f>
        <v>0</v>
      </c>
      <c r="I8" s="62">
        <f>[1]Elproduktion!$N$176</f>
        <v>0</v>
      </c>
      <c r="J8" s="62">
        <f>[1]Elproduktion!$T$174</f>
        <v>0</v>
      </c>
      <c r="K8" s="62">
        <f>[1]Elproduktion!U172</f>
        <v>0</v>
      </c>
      <c r="L8" s="62">
        <f>[1]Elproduktion!V172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75">
      <c r="A9" s="5" t="s">
        <v>12</v>
      </c>
      <c r="B9" s="62"/>
      <c r="C9" s="62">
        <f>[1]Elproduktion!$N$178</f>
        <v>4237</v>
      </c>
      <c r="D9" s="62">
        <f>[1]Elproduktion!$N$179</f>
        <v>0</v>
      </c>
      <c r="E9" s="62">
        <f>[1]Elproduktion!$Q$180</f>
        <v>0</v>
      </c>
      <c r="F9" s="62">
        <f>[1]Elproduktion!$N$181</f>
        <v>0</v>
      </c>
      <c r="G9" s="62">
        <f>[1]Elproduktion!$R$182</f>
        <v>0</v>
      </c>
      <c r="H9" s="62">
        <f>[1]Elproduktion!$S$183</f>
        <v>0</v>
      </c>
      <c r="I9" s="62">
        <f>[1]Elproduktion!$N$184</f>
        <v>0</v>
      </c>
      <c r="J9" s="62">
        <f>[1]Elproduktion!$T$182</f>
        <v>0</v>
      </c>
      <c r="K9" s="62">
        <f>[1]Elproduktion!U180</f>
        <v>0</v>
      </c>
      <c r="L9" s="62">
        <f>[1]Elproduktion!V180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62">
        <f>[1]Elproduktion!$N$186</f>
        <v>0</v>
      </c>
      <c r="D10" s="62">
        <f>[1]Elproduktion!$N$187</f>
        <v>0</v>
      </c>
      <c r="E10" s="62">
        <f>[1]Elproduktion!$Q$188</f>
        <v>0</v>
      </c>
      <c r="F10" s="62">
        <f>[1]Elproduktion!$N$189</f>
        <v>0</v>
      </c>
      <c r="G10" s="62">
        <f>[1]Elproduktion!$R$190</f>
        <v>0</v>
      </c>
      <c r="H10" s="62">
        <f>[1]Elproduktion!$S$191</f>
        <v>0</v>
      </c>
      <c r="I10" s="62">
        <f>[1]Elproduktion!$N$192</f>
        <v>0</v>
      </c>
      <c r="J10" s="62">
        <f>[1]Elproduktion!$T$190</f>
        <v>0</v>
      </c>
      <c r="K10" s="62">
        <f>[1]Elproduktion!U188</f>
        <v>0</v>
      </c>
      <c r="L10" s="62">
        <f>[1]Elproduktion!V188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63">
        <f>SUM(C5:C10)</f>
        <v>4588.5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1760 Storfors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[1]Fjärrvärmeproduktion!$N$226</f>
        <v>0</v>
      </c>
      <c r="C18" s="62"/>
      <c r="D18" s="64">
        <f>[1]Fjärrvärmeproduktion!$N$227</f>
        <v>0</v>
      </c>
      <c r="E18" s="62">
        <f>[1]Fjärrvärmeproduktion!$Q$228</f>
        <v>0</v>
      </c>
      <c r="F18" s="62">
        <f>[1]Fjärrvärmeproduktion!$N$229</f>
        <v>0</v>
      </c>
      <c r="G18" s="62">
        <f>[1]Fjärrvärmeproduktion!$R$230</f>
        <v>0</v>
      </c>
      <c r="H18" s="62">
        <f>[1]Fjärrvärmeproduktion!$S$231</f>
        <v>0</v>
      </c>
      <c r="I18" s="62">
        <f>[1]Fjärrvärmeproduktion!$N$232</f>
        <v>0</v>
      </c>
      <c r="J18" s="62">
        <f>[1]Fjärrvärmeproduktion!$T$230</f>
        <v>0</v>
      </c>
      <c r="K18" s="62">
        <f>[1]Fjärrvärmeproduktion!U228</f>
        <v>0</v>
      </c>
      <c r="L18" s="62">
        <f>[1]Fjärrvärmeproduktion!V228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[1]Fjärrvärmeproduktion!$N$234</f>
        <v>13417</v>
      </c>
      <c r="C19" s="62"/>
      <c r="D19" s="64">
        <f>[1]Fjärrvärmeproduktion!$N$235</f>
        <v>1403</v>
      </c>
      <c r="E19" s="62">
        <f>[1]Fjärrvärmeproduktion!$Q$236</f>
        <v>0</v>
      </c>
      <c r="F19" s="62">
        <f>[1]Fjärrvärmeproduktion!$N$237</f>
        <v>0</v>
      </c>
      <c r="G19" s="62">
        <f>[1]Fjärrvärmeproduktion!$R$238</f>
        <v>0</v>
      </c>
      <c r="H19" s="62">
        <f>[1]Fjärrvärmeproduktion!$S$239</f>
        <v>14746</v>
      </c>
      <c r="I19" s="62">
        <f>[1]Fjärrvärmeproduktion!$N$240</f>
        <v>0</v>
      </c>
      <c r="J19" s="62">
        <f>[1]Fjärrvärmeproduktion!$T$238</f>
        <v>0</v>
      </c>
      <c r="K19" s="62">
        <f>[1]Fjärrvärmeproduktion!U236</f>
        <v>0</v>
      </c>
      <c r="L19" s="62">
        <f>[1]Fjärrvärmeproduktion!V236</f>
        <v>0</v>
      </c>
      <c r="M19" s="62"/>
      <c r="N19" s="62"/>
      <c r="O19" s="62"/>
      <c r="P19" s="62">
        <f t="shared" ref="P19:P24" si="2">SUM(C19:O19)</f>
        <v>16149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[1]Fjärrvärmeproduktion!$N$242</f>
        <v>0</v>
      </c>
      <c r="C20" s="62"/>
      <c r="D20" s="64">
        <f>[1]Fjärrvärmeproduktion!$N$243</f>
        <v>0</v>
      </c>
      <c r="E20" s="62">
        <f>[1]Fjärrvärmeproduktion!$Q$244</f>
        <v>0</v>
      </c>
      <c r="F20" s="62">
        <f>[1]Fjärrvärmeproduktion!$N$245</f>
        <v>0</v>
      </c>
      <c r="G20" s="62">
        <f>[1]Fjärrvärmeproduktion!$R$246</f>
        <v>0</v>
      </c>
      <c r="H20" s="62">
        <f>[1]Fjärrvärmeproduktion!$S$247</f>
        <v>0</v>
      </c>
      <c r="I20" s="62">
        <f>[1]Fjärrvärmeproduktion!$N$248</f>
        <v>0</v>
      </c>
      <c r="J20" s="62">
        <f>[1]Fjärrvärmeproduktion!$T$246</f>
        <v>0</v>
      </c>
      <c r="K20" s="62">
        <f>[1]Fjärrvärmeproduktion!U244</f>
        <v>0</v>
      </c>
      <c r="L20" s="62">
        <f>[1]Fjärrvärmeproduktion!V244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[1]Fjärrvärmeproduktion!$N$250</f>
        <v>0</v>
      </c>
      <c r="C21" s="62"/>
      <c r="D21" s="64">
        <f>[1]Fjärrvärmeproduktion!$N$251</f>
        <v>0</v>
      </c>
      <c r="E21" s="62">
        <f>[1]Fjärrvärmeproduktion!$Q$252</f>
        <v>0</v>
      </c>
      <c r="F21" s="62">
        <f>[1]Fjärrvärmeproduktion!$N$253</f>
        <v>0</v>
      </c>
      <c r="G21" s="62">
        <f>[1]Fjärrvärmeproduktion!$R$254</f>
        <v>0</v>
      </c>
      <c r="H21" s="62">
        <f>[1]Fjärrvärmeproduktion!$S$255</f>
        <v>0</v>
      </c>
      <c r="I21" s="62">
        <f>[1]Fjärrvärmeproduktion!$N$256</f>
        <v>0</v>
      </c>
      <c r="J21" s="62">
        <f>[1]Fjärrvärmeproduktion!$T$254</f>
        <v>0</v>
      </c>
      <c r="K21" s="62">
        <f>[1]Fjärrvärmeproduktion!U252</f>
        <v>0</v>
      </c>
      <c r="L21" s="62">
        <f>[1]Fjärrvärmeproduktion!V252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[1]Fjärrvärmeproduktion!$N$258</f>
        <v>0</v>
      </c>
      <c r="C22" s="62"/>
      <c r="D22" s="64">
        <f>[1]Fjärrvärmeproduktion!$N$259</f>
        <v>0</v>
      </c>
      <c r="E22" s="62">
        <f>[1]Fjärrvärmeproduktion!$Q$260</f>
        <v>0</v>
      </c>
      <c r="F22" s="62">
        <f>[1]Fjärrvärmeproduktion!$N$261</f>
        <v>0</v>
      </c>
      <c r="G22" s="62">
        <f>[1]Fjärrvärmeproduktion!$R$262</f>
        <v>0</v>
      </c>
      <c r="H22" s="62">
        <f>[1]Fjärrvärmeproduktion!$S$263</f>
        <v>0</v>
      </c>
      <c r="I22" s="62">
        <f>[1]Fjärrvärmeproduktion!$N$264</f>
        <v>0</v>
      </c>
      <c r="J22" s="62">
        <f>[1]Fjärrvärmeproduktion!$T$262</f>
        <v>0</v>
      </c>
      <c r="K22" s="62">
        <f>[1]Fjärrvärmeproduktion!U260</f>
        <v>0</v>
      </c>
      <c r="L22" s="62">
        <f>[1]Fjärrvärmeproduktion!V260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89 GWh</v>
      </c>
      <c r="T22" s="27"/>
      <c r="U22" s="25"/>
    </row>
    <row r="23" spans="1:34" ht="15.75">
      <c r="A23" s="5" t="s">
        <v>23</v>
      </c>
      <c r="B23" s="64">
        <f>[1]Fjärrvärmeproduktion!$N$266</f>
        <v>0</v>
      </c>
      <c r="C23" s="62"/>
      <c r="D23" s="64">
        <f>[1]Fjärrvärmeproduktion!$N$267</f>
        <v>0</v>
      </c>
      <c r="E23" s="62">
        <f>[1]Fjärrvärmeproduktion!$Q$268</f>
        <v>0</v>
      </c>
      <c r="F23" s="62">
        <f>[1]Fjärrvärmeproduktion!$N$269</f>
        <v>0</v>
      </c>
      <c r="G23" s="62">
        <f>[1]Fjärrvärmeproduktion!$R$270</f>
        <v>0</v>
      </c>
      <c r="H23" s="62">
        <f>[1]Fjärrvärmeproduktion!$S$271</f>
        <v>0</v>
      </c>
      <c r="I23" s="62">
        <f>[1]Fjärrvärmeproduktion!$N$272</f>
        <v>0</v>
      </c>
      <c r="J23" s="62">
        <f>[1]Fjärrvärmeproduktion!$T$270</f>
        <v>0</v>
      </c>
      <c r="K23" s="62">
        <f>[1]Fjärrvärmeproduktion!U268</f>
        <v>0</v>
      </c>
      <c r="L23" s="62">
        <f>[1]Fjärrvärmeproduktion!V268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13417</v>
      </c>
      <c r="C24" s="62">
        <f t="shared" ref="C24:O24" si="3">SUM(C18:C23)</f>
        <v>0</v>
      </c>
      <c r="D24" s="62">
        <f t="shared" si="3"/>
        <v>1403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14746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16149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40 GWh</v>
      </c>
      <c r="T25" s="31">
        <f>C$44</f>
        <v>0.45182027732434032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19 GWh</v>
      </c>
      <c r="T26" s="31">
        <f>D$44</f>
        <v>0.21324017435915835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0</v>
      </c>
      <c r="U28" s="25"/>
    </row>
    <row r="29" spans="1:34" ht="15.75">
      <c r="A29" s="51" t="str">
        <f>A2</f>
        <v>1760 Storfors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2 GWh</v>
      </c>
      <c r="T29" s="31">
        <f>G$44</f>
        <v>2.6503668358835455E-2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28 GWh</v>
      </c>
      <c r="T30" s="31">
        <f>H$44</f>
        <v>0.30843587995766591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[1]Slutanvändning!$N$332</f>
        <v>0</v>
      </c>
      <c r="C32" s="64">
        <f>[1]Slutanvändning!$N$333</f>
        <v>1343</v>
      </c>
      <c r="D32" s="64">
        <f>[1]Slutanvändning!$N$326</f>
        <v>914</v>
      </c>
      <c r="E32" s="62">
        <f>[1]Slutanvändning!$Q$327</f>
        <v>0</v>
      </c>
      <c r="F32" s="62">
        <f>[1]Slutanvändning!$N$328</f>
        <v>0</v>
      </c>
      <c r="G32" s="62">
        <f>[1]Slutanvändning!$N$329</f>
        <v>188</v>
      </c>
      <c r="H32" s="62">
        <f>[1]Slutanvändning!$N$330</f>
        <v>0</v>
      </c>
      <c r="I32" s="62">
        <f>[1]Slutanvändning!$N$331</f>
        <v>0</v>
      </c>
      <c r="J32" s="62"/>
      <c r="K32" s="62">
        <f>[1]Slutanvändning!T327</f>
        <v>0</v>
      </c>
      <c r="L32" s="62">
        <f>[1]Slutanvändning!U327</f>
        <v>0</v>
      </c>
      <c r="M32" s="62"/>
      <c r="N32" s="62"/>
      <c r="O32" s="62"/>
      <c r="P32" s="62">
        <f t="shared" ref="P32:P38" si="4">SUM(B32:N32)</f>
        <v>2445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[1]Slutanvändning!$N$341</f>
        <v>2501</v>
      </c>
      <c r="C33" s="64">
        <f>[1]Slutanvändning!$N$342</f>
        <v>1570</v>
      </c>
      <c r="D33" s="64">
        <f>[1]Slutanvändning!$N$335</f>
        <v>7</v>
      </c>
      <c r="E33" s="62">
        <f>[1]Slutanvändning!$Q$336</f>
        <v>0</v>
      </c>
      <c r="F33" s="62">
        <f>[1]Slutanvändning!$N$337</f>
        <v>0</v>
      </c>
      <c r="G33" s="62">
        <f>[1]Slutanvändning!$N$338</f>
        <v>0</v>
      </c>
      <c r="H33" s="140">
        <f>[1]Slutanvändning!$N$339</f>
        <v>0</v>
      </c>
      <c r="I33" s="62">
        <f>[1]Slutanvändning!$N$340</f>
        <v>0</v>
      </c>
      <c r="J33" s="62"/>
      <c r="K33" s="62">
        <f>[1]Slutanvändning!T336</f>
        <v>0</v>
      </c>
      <c r="L33" s="62">
        <f>[1]Slutanvändning!U336</f>
        <v>0</v>
      </c>
      <c r="M33" s="62"/>
      <c r="N33" s="62"/>
      <c r="O33" s="62"/>
      <c r="P33" s="140">
        <f t="shared" si="4"/>
        <v>4078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[1]Slutanvändning!$N$350</f>
        <v>2197</v>
      </c>
      <c r="C34" s="64">
        <f>[1]Slutanvändning!$N$351</f>
        <v>5089</v>
      </c>
      <c r="D34" s="64">
        <f>[1]Slutanvändning!$N$344</f>
        <v>1187</v>
      </c>
      <c r="E34" s="62">
        <f>[1]Slutanvändning!$Q$345</f>
        <v>0</v>
      </c>
      <c r="F34" s="62">
        <f>[1]Slutanvändning!$N$346</f>
        <v>0</v>
      </c>
      <c r="G34" s="62">
        <f>[1]Slutanvändning!$N$347</f>
        <v>0</v>
      </c>
      <c r="H34" s="62">
        <f>[1]Slutanvändning!$N$348</f>
        <v>0</v>
      </c>
      <c r="I34" s="62">
        <f>[1]Slutanvändning!$N$349</f>
        <v>0</v>
      </c>
      <c r="J34" s="62"/>
      <c r="K34" s="62">
        <f>[1]Slutanvändning!T345</f>
        <v>0</v>
      </c>
      <c r="L34" s="62">
        <f>[1]Slutanvändning!U345</f>
        <v>0</v>
      </c>
      <c r="M34" s="62"/>
      <c r="N34" s="62"/>
      <c r="O34" s="62"/>
      <c r="P34" s="62">
        <f t="shared" si="4"/>
        <v>8473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4">
        <f>[1]Slutanvändning!$N$359</f>
        <v>0</v>
      </c>
      <c r="C35" s="64">
        <f>[1]Slutanvändning!$N$360</f>
        <v>1</v>
      </c>
      <c r="D35" s="64">
        <f>[1]Slutanvändning!$N$353</f>
        <v>15058</v>
      </c>
      <c r="E35" s="62">
        <f>[1]Slutanvändning!$Q$354</f>
        <v>0</v>
      </c>
      <c r="F35" s="62">
        <f>[1]Slutanvändning!$N$355</f>
        <v>0</v>
      </c>
      <c r="G35" s="62">
        <f>[1]Slutanvändning!$N$356</f>
        <v>2176</v>
      </c>
      <c r="H35" s="62">
        <f>[1]Slutanvändning!$N$357</f>
        <v>0</v>
      </c>
      <c r="I35" s="62">
        <f>[1]Slutanvändning!$N$358</f>
        <v>0</v>
      </c>
      <c r="J35" s="62"/>
      <c r="K35" s="62">
        <f>[1]Slutanvändning!T354</f>
        <v>0</v>
      </c>
      <c r="L35" s="62">
        <f>[1]Slutanvändning!U354</f>
        <v>0</v>
      </c>
      <c r="M35" s="62"/>
      <c r="N35" s="62"/>
      <c r="O35" s="62"/>
      <c r="P35" s="62">
        <f>SUM(B35:N35)</f>
        <v>17235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4">
        <f>[1]Slutanvändning!$N$368</f>
        <v>1567</v>
      </c>
      <c r="C36" s="64">
        <f>[1]Slutanvändning!$N$369</f>
        <v>7626</v>
      </c>
      <c r="D36" s="64">
        <f>[1]Slutanvändning!$N$362</f>
        <v>44</v>
      </c>
      <c r="E36" s="62">
        <f>[1]Slutanvändning!$Q$363</f>
        <v>0</v>
      </c>
      <c r="F36" s="62">
        <f>[1]Slutanvändning!$N$364</f>
        <v>0</v>
      </c>
      <c r="G36" s="62">
        <f>[1]Slutanvändning!$N$365</f>
        <v>0</v>
      </c>
      <c r="H36" s="62">
        <f>[1]Slutanvändning!$N$366</f>
        <v>0</v>
      </c>
      <c r="I36" s="62">
        <f>[1]Slutanvändning!$N$367</f>
        <v>0</v>
      </c>
      <c r="J36" s="62"/>
      <c r="K36" s="62">
        <f>[1]Slutanvändning!T363</f>
        <v>0</v>
      </c>
      <c r="L36" s="62">
        <f>[1]Slutanvändning!U363</f>
        <v>0</v>
      </c>
      <c r="M36" s="62"/>
      <c r="N36" s="62"/>
      <c r="O36" s="62"/>
      <c r="P36" s="62">
        <f t="shared" si="4"/>
        <v>9237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[1]Slutanvändning!$N$377</f>
        <v>77</v>
      </c>
      <c r="C37" s="64">
        <f>[1]Slutanvändning!$N$378</f>
        <v>19059</v>
      </c>
      <c r="D37" s="64">
        <f>[1]Slutanvändning!$N$371</f>
        <v>386</v>
      </c>
      <c r="E37" s="62">
        <f>[1]Slutanvändning!$Q$372</f>
        <v>0</v>
      </c>
      <c r="F37" s="62">
        <f>[1]Slutanvändning!$N$373</f>
        <v>0</v>
      </c>
      <c r="G37" s="62">
        <f>[1]Slutanvändning!$N$374</f>
        <v>0</v>
      </c>
      <c r="H37" s="140">
        <f>[1]Slutanvändning!$N$375</f>
        <v>12765</v>
      </c>
      <c r="I37" s="62">
        <f>[1]Slutanvändning!$N$376</f>
        <v>0</v>
      </c>
      <c r="J37" s="62"/>
      <c r="K37" s="62">
        <f>[1]Slutanvändning!T372</f>
        <v>0</v>
      </c>
      <c r="L37" s="62">
        <f>[1]Slutanvändning!U372</f>
        <v>0</v>
      </c>
      <c r="M37" s="62"/>
      <c r="N37" s="62"/>
      <c r="O37" s="62"/>
      <c r="P37" s="140">
        <f t="shared" si="4"/>
        <v>32287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[1]Slutanvändning!$N$386</f>
        <v>4281</v>
      </c>
      <c r="C38" s="64">
        <f>[1]Slutanvändning!$N$387</f>
        <v>273</v>
      </c>
      <c r="D38" s="64">
        <f>[1]Slutanvändning!$N$380</f>
        <v>21</v>
      </c>
      <c r="E38" s="62">
        <f>[1]Slutanvändning!$Q$381</f>
        <v>0</v>
      </c>
      <c r="F38" s="62">
        <f>[1]Slutanvändning!$N$382</f>
        <v>0</v>
      </c>
      <c r="G38" s="62">
        <f>[1]Slutanvändning!$N$383</f>
        <v>0</v>
      </c>
      <c r="H38" s="62">
        <f>[1]Slutanvändning!$N$384</f>
        <v>0</v>
      </c>
      <c r="I38" s="62">
        <f>[1]Slutanvändning!$N$385</f>
        <v>0</v>
      </c>
      <c r="J38" s="62"/>
      <c r="K38" s="62">
        <f>[1]Slutanvändning!T381</f>
        <v>0</v>
      </c>
      <c r="L38" s="62">
        <f>[1]Slutanvändning!U381</f>
        <v>0</v>
      </c>
      <c r="M38" s="62"/>
      <c r="N38" s="62"/>
      <c r="O38" s="62"/>
      <c r="P38" s="62">
        <f t="shared" si="4"/>
        <v>4575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[1]Slutanvändning!$N$395</f>
        <v>0</v>
      </c>
      <c r="C39" s="64">
        <f>[1]Slutanvändning!$N$396</f>
        <v>2354</v>
      </c>
      <c r="D39" s="64">
        <f>[1]Slutanvändning!$N$389</f>
        <v>0</v>
      </c>
      <c r="E39" s="62">
        <f>[1]Slutanvändning!$Q$390</f>
        <v>0</v>
      </c>
      <c r="F39" s="62">
        <f>[1]Slutanvändning!$N$391</f>
        <v>0</v>
      </c>
      <c r="G39" s="62">
        <f>[1]Slutanvändning!$N$392</f>
        <v>0</v>
      </c>
      <c r="H39" s="62">
        <f>[1]Slutanvändning!$N$393</f>
        <v>0</v>
      </c>
      <c r="I39" s="62">
        <f>[1]Slutanvändning!$N$394</f>
        <v>0</v>
      </c>
      <c r="J39" s="62"/>
      <c r="K39" s="62">
        <f>[1]Slutanvändning!T390</f>
        <v>0</v>
      </c>
      <c r="L39" s="62">
        <f>[1]Slutanvändning!U390</f>
        <v>0</v>
      </c>
      <c r="M39" s="62"/>
      <c r="N39" s="62"/>
      <c r="O39" s="62"/>
      <c r="P39" s="62">
        <f>SUM(B39:N39)</f>
        <v>2354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10623</v>
      </c>
      <c r="C40" s="62">
        <f t="shared" ref="C40:O40" si="5">SUM(C32:C39)</f>
        <v>37315</v>
      </c>
      <c r="D40" s="62">
        <f t="shared" si="5"/>
        <v>17617</v>
      </c>
      <c r="E40" s="62">
        <f t="shared" si="5"/>
        <v>0</v>
      </c>
      <c r="F40" s="62">
        <f>SUM(F32:F39)</f>
        <v>0</v>
      </c>
      <c r="G40" s="62">
        <f t="shared" si="5"/>
        <v>2364</v>
      </c>
      <c r="H40" s="140">
        <f t="shared" si="5"/>
        <v>12765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140">
        <f>SUM(B40:N40)</f>
        <v>80684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6 GWh</v>
      </c>
      <c r="T41" s="44"/>
    </row>
    <row r="42" spans="1:47">
      <c r="A42" s="35" t="s">
        <v>43</v>
      </c>
      <c r="B42" s="122">
        <f>B39+B38+B37</f>
        <v>4358</v>
      </c>
      <c r="C42" s="122">
        <f>C39+C38+C37</f>
        <v>21686</v>
      </c>
      <c r="D42" s="122">
        <f>D39+D38+D37</f>
        <v>407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12765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39216</v>
      </c>
      <c r="Q42" s="23"/>
      <c r="R42" s="30" t="s">
        <v>41</v>
      </c>
      <c r="S42" s="10" t="str">
        <f>ROUND(P42/1000,0) &amp;" GWh"</f>
        <v>39 GWh</v>
      </c>
      <c r="T42" s="31">
        <f>P42/P40</f>
        <v>0.48604432105497991</v>
      </c>
    </row>
    <row r="43" spans="1:47">
      <c r="A43" s="36" t="s">
        <v>45</v>
      </c>
      <c r="B43" s="124"/>
      <c r="C43" s="125">
        <f>C40+C24-C7+C46</f>
        <v>40300.199999999997</v>
      </c>
      <c r="D43" s="125">
        <f t="shared" ref="D43:O43" si="7">D11+D24+D40</f>
        <v>19020</v>
      </c>
      <c r="E43" s="125">
        <f t="shared" si="7"/>
        <v>0</v>
      </c>
      <c r="F43" s="125">
        <f t="shared" si="7"/>
        <v>0</v>
      </c>
      <c r="G43" s="125">
        <f t="shared" si="7"/>
        <v>2364</v>
      </c>
      <c r="H43" s="125">
        <f t="shared" si="7"/>
        <v>27511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89195.199999999997</v>
      </c>
      <c r="Q43" s="23"/>
      <c r="R43" s="30" t="s">
        <v>42</v>
      </c>
      <c r="S43" s="10" t="str">
        <f>ROUND(P36/1000,0) &amp;" GWh"</f>
        <v>9 GWh</v>
      </c>
      <c r="T43" s="43">
        <f>P36/P40</f>
        <v>0.11448366466709632</v>
      </c>
    </row>
    <row r="44" spans="1:47">
      <c r="A44" s="36" t="s">
        <v>46</v>
      </c>
      <c r="B44" s="122"/>
      <c r="C44" s="128">
        <f>C43/$P$43</f>
        <v>0.45182027732434032</v>
      </c>
      <c r="D44" s="128">
        <f t="shared" ref="D44:P44" si="8">D43/$P$43</f>
        <v>0.21324017435915835</v>
      </c>
      <c r="E44" s="128">
        <f t="shared" si="8"/>
        <v>0</v>
      </c>
      <c r="F44" s="128">
        <f t="shared" si="8"/>
        <v>0</v>
      </c>
      <c r="G44" s="128">
        <f t="shared" si="8"/>
        <v>2.6503668358835455E-2</v>
      </c>
      <c r="H44" s="128">
        <f t="shared" si="8"/>
        <v>0.30843587995766591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8 GWh</v>
      </c>
      <c r="T44" s="31">
        <f>P34/P40</f>
        <v>0.10501462495662089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2 GWh</v>
      </c>
      <c r="T45" s="31">
        <f>P32/P40</f>
        <v>3.0303405879728323E-2</v>
      </c>
      <c r="U45" s="25"/>
    </row>
    <row r="46" spans="1:47">
      <c r="A46" s="37" t="s">
        <v>49</v>
      </c>
      <c r="B46" s="125">
        <f>B24-B40</f>
        <v>2794</v>
      </c>
      <c r="C46" s="125">
        <f>(C40+C24)*0.08</f>
        <v>2985.2000000000003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4 GWh</v>
      </c>
      <c r="T46" s="43">
        <f>P33/P40</f>
        <v>5.0542858559317831E-2</v>
      </c>
      <c r="U46" s="25"/>
    </row>
    <row r="47" spans="1:47">
      <c r="A47" s="37" t="s">
        <v>51</v>
      </c>
      <c r="B47" s="129">
        <f>B46/B24</f>
        <v>0.2082432734590445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17 GWh</v>
      </c>
      <c r="T47" s="43">
        <f>P35/P40</f>
        <v>0.2136111248822567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81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71"/>
  <sheetViews>
    <sheetView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86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0"/>
      <c r="C5" s="137">
        <f>[1]Solceller!$C$13</f>
        <v>2061.5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40"/>
      <c r="AG5" s="40"/>
      <c r="AH5" s="40"/>
    </row>
    <row r="6" spans="1:34" ht="15.75">
      <c r="A6" s="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0"/>
      <c r="C7" s="61">
        <f>[1]Elproduktion!$N$402</f>
        <v>0</v>
      </c>
      <c r="D7" s="61">
        <f>[1]Elproduktion!$N$403</f>
        <v>0</v>
      </c>
      <c r="E7" s="61">
        <f>[1]Elproduktion!$Q$404</f>
        <v>0</v>
      </c>
      <c r="F7" s="61">
        <f>[1]Elproduktion!$N$405</f>
        <v>0</v>
      </c>
      <c r="G7" s="61">
        <f>[1]Elproduktion!$R$406</f>
        <v>0</v>
      </c>
      <c r="H7" s="61">
        <f>[1]Elproduktion!$S$407</f>
        <v>0</v>
      </c>
      <c r="I7" s="61">
        <f>[1]Elproduktion!$N$408</f>
        <v>0</v>
      </c>
      <c r="J7" s="61">
        <f>[1]Elproduktion!$T$406</f>
        <v>0</v>
      </c>
      <c r="K7" s="61">
        <f>[1]Elproduktion!U404</f>
        <v>0</v>
      </c>
      <c r="L7" s="61">
        <f>[1]Elproduktion!V404</f>
        <v>0</v>
      </c>
      <c r="M7" s="60"/>
      <c r="N7" s="60"/>
      <c r="O7" s="60"/>
      <c r="P7" s="60">
        <f t="shared" si="0"/>
        <v>0</v>
      </c>
      <c r="Q7" s="40"/>
      <c r="AG7" s="40"/>
      <c r="AH7" s="40"/>
    </row>
    <row r="8" spans="1:34" ht="15.75">
      <c r="A8" s="5" t="s">
        <v>11</v>
      </c>
      <c r="B8" s="60"/>
      <c r="C8" s="61">
        <f>[1]Elproduktion!$N$410</f>
        <v>0</v>
      </c>
      <c r="D8" s="61">
        <f>[1]Elproduktion!$N$411</f>
        <v>0</v>
      </c>
      <c r="E8" s="61">
        <f>[1]Elproduktion!$Q$412</f>
        <v>0</v>
      </c>
      <c r="F8" s="61">
        <f>[1]Elproduktion!$N$413</f>
        <v>0</v>
      </c>
      <c r="G8" s="61">
        <f>[1]Elproduktion!$R$414</f>
        <v>0</v>
      </c>
      <c r="H8" s="61">
        <f>[1]Elproduktion!$S$415</f>
        <v>0</v>
      </c>
      <c r="I8" s="61">
        <f>[1]Elproduktion!$N$416</f>
        <v>0</v>
      </c>
      <c r="J8" s="61">
        <f>[1]Elproduktion!$T$414</f>
        <v>0</v>
      </c>
      <c r="K8" s="61">
        <f>[1]Elproduktion!U412</f>
        <v>0</v>
      </c>
      <c r="L8" s="61">
        <f>[1]Elproduktion!V412</f>
        <v>0</v>
      </c>
      <c r="M8" s="60"/>
      <c r="N8" s="60"/>
      <c r="O8" s="60"/>
      <c r="P8" s="60">
        <f t="shared" si="0"/>
        <v>0</v>
      </c>
      <c r="Q8" s="40"/>
      <c r="AG8" s="40"/>
      <c r="AH8" s="40"/>
    </row>
    <row r="9" spans="1:34" ht="15.75">
      <c r="A9" s="5" t="s">
        <v>12</v>
      </c>
      <c r="B9" s="60"/>
      <c r="C9" s="137">
        <f>[1]Elproduktion!$N$418+'[1]Mindre vattenkraft, från LST'!$C$11</f>
        <v>144448.42499999999</v>
      </c>
      <c r="D9" s="61">
        <f>[1]Elproduktion!$N$419</f>
        <v>0</v>
      </c>
      <c r="E9" s="61">
        <f>[1]Elproduktion!$Q$420</f>
        <v>0</v>
      </c>
      <c r="F9" s="61">
        <f>[1]Elproduktion!$N$421</f>
        <v>0</v>
      </c>
      <c r="G9" s="61">
        <f>[1]Elproduktion!$R$422</f>
        <v>0</v>
      </c>
      <c r="H9" s="61">
        <f>[1]Elproduktion!$S$423</f>
        <v>0</v>
      </c>
      <c r="I9" s="61">
        <f>[1]Elproduktion!$N$424</f>
        <v>0</v>
      </c>
      <c r="J9" s="61">
        <f>[1]Elproduktion!$T$422</f>
        <v>0</v>
      </c>
      <c r="K9" s="61">
        <f>[1]Elproduktion!U420</f>
        <v>0</v>
      </c>
      <c r="L9" s="61">
        <f>[1]Elproduktion!V420</f>
        <v>0</v>
      </c>
      <c r="M9" s="60"/>
      <c r="N9" s="60"/>
      <c r="O9" s="60"/>
      <c r="P9" s="60">
        <f t="shared" si="0"/>
        <v>0</v>
      </c>
      <c r="Q9" s="40"/>
      <c r="AG9" s="40"/>
      <c r="AH9" s="40"/>
    </row>
    <row r="10" spans="1:34" ht="15.75">
      <c r="A10" s="5" t="s">
        <v>13</v>
      </c>
      <c r="B10" s="60"/>
      <c r="C10" s="153">
        <f>[1]Elproduktion!$N$426</f>
        <v>125030.98496240602</v>
      </c>
      <c r="D10" s="61">
        <f>[1]Elproduktion!$N$427</f>
        <v>0</v>
      </c>
      <c r="E10" s="61">
        <f>[1]Elproduktion!$Q$428</f>
        <v>0</v>
      </c>
      <c r="F10" s="61">
        <f>[1]Elproduktion!$N$429</f>
        <v>0</v>
      </c>
      <c r="G10" s="61">
        <f>[1]Elproduktion!$R$430</f>
        <v>0</v>
      </c>
      <c r="H10" s="61">
        <f>[1]Elproduktion!$S$431</f>
        <v>0</v>
      </c>
      <c r="I10" s="61">
        <f>[1]Elproduktion!$N$432</f>
        <v>0</v>
      </c>
      <c r="J10" s="61">
        <f>[1]Elproduktion!$T$430</f>
        <v>0</v>
      </c>
      <c r="K10" s="61">
        <f>[1]Elproduktion!U428</f>
        <v>0</v>
      </c>
      <c r="L10" s="61">
        <f>[1]Elproduktion!V428</f>
        <v>0</v>
      </c>
      <c r="M10" s="60"/>
      <c r="N10" s="60"/>
      <c r="O10" s="60"/>
      <c r="P10" s="60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0"/>
      <c r="C11" s="153">
        <f>SUM(C5:C10)</f>
        <v>271540.90996240603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1766 Sunne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[1]Fjärrvärmeproduktion!$N$562</f>
        <v>0</v>
      </c>
      <c r="C18" s="62"/>
      <c r="D18" s="64">
        <f>[1]Fjärrvärmeproduktion!$N$563</f>
        <v>0</v>
      </c>
      <c r="E18" s="62">
        <f>[1]Fjärrvärmeproduktion!$Q$564</f>
        <v>0</v>
      </c>
      <c r="F18" s="62">
        <f>[1]Fjärrvärmeproduktion!$N$565</f>
        <v>0</v>
      </c>
      <c r="G18" s="62">
        <f>[1]Fjärrvärmeproduktion!$R$566</f>
        <v>0</v>
      </c>
      <c r="H18" s="62">
        <f>[1]Fjärrvärmeproduktion!$S$567</f>
        <v>0</v>
      </c>
      <c r="I18" s="62">
        <f>[1]Fjärrvärmeproduktion!$N$568</f>
        <v>0</v>
      </c>
      <c r="J18" s="62">
        <f>[1]Fjärrvärmeproduktion!$T$566</f>
        <v>0</v>
      </c>
      <c r="K18" s="62">
        <f>[1]Fjärrvärmeproduktion!U564</f>
        <v>0</v>
      </c>
      <c r="L18" s="62">
        <f>[1]Fjärrvärmeproduktion!V564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[1]Fjärrvärmeproduktion!$N$570+[1]Fjärrvärmeproduktion!$N$602</f>
        <v>35241</v>
      </c>
      <c r="C19" s="62"/>
      <c r="D19" s="64">
        <f>[1]Fjärrvärmeproduktion!$N$571</f>
        <v>109</v>
      </c>
      <c r="E19" s="62">
        <f>[1]Fjärrvärmeproduktion!$Q$572</f>
        <v>0</v>
      </c>
      <c r="F19" s="62">
        <f>[1]Fjärrvärmeproduktion!$N$573</f>
        <v>0</v>
      </c>
      <c r="G19" s="62">
        <f>[1]Fjärrvärmeproduktion!$R$574</f>
        <v>0</v>
      </c>
      <c r="H19" s="62">
        <f>[1]Fjärrvärmeproduktion!$S$575</f>
        <v>36241</v>
      </c>
      <c r="I19" s="62">
        <f>[1]Fjärrvärmeproduktion!$N$576</f>
        <v>0</v>
      </c>
      <c r="J19" s="62">
        <f>[1]Fjärrvärmeproduktion!$T$574</f>
        <v>0</v>
      </c>
      <c r="K19" s="62">
        <f>[1]Fjärrvärmeproduktion!U572</f>
        <v>0</v>
      </c>
      <c r="L19" s="62">
        <f>[1]Fjärrvärmeproduktion!V572</f>
        <v>0</v>
      </c>
      <c r="M19" s="62"/>
      <c r="N19" s="62"/>
      <c r="O19" s="62"/>
      <c r="P19" s="62">
        <f t="shared" ref="P19:P24" si="2">SUM(C19:O19)</f>
        <v>36350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[1]Fjärrvärmeproduktion!$N$578</f>
        <v>0</v>
      </c>
      <c r="C20" s="62"/>
      <c r="D20" s="64">
        <f>[1]Fjärrvärmeproduktion!$N$579</f>
        <v>0</v>
      </c>
      <c r="E20" s="62">
        <f>[1]Fjärrvärmeproduktion!$Q$580</f>
        <v>0</v>
      </c>
      <c r="F20" s="62">
        <f>[1]Fjärrvärmeproduktion!$N$581</f>
        <v>0</v>
      </c>
      <c r="G20" s="62">
        <f>[1]Fjärrvärmeproduktion!$R$582</f>
        <v>0</v>
      </c>
      <c r="H20" s="62">
        <f>[1]Fjärrvärmeproduktion!$S$583</f>
        <v>0</v>
      </c>
      <c r="I20" s="62">
        <f>[1]Fjärrvärmeproduktion!$N$584</f>
        <v>0</v>
      </c>
      <c r="J20" s="62">
        <f>[1]Fjärrvärmeproduktion!$T$582</f>
        <v>0</v>
      </c>
      <c r="K20" s="62">
        <f>[1]Fjärrvärmeproduktion!U580</f>
        <v>0</v>
      </c>
      <c r="L20" s="62">
        <f>[1]Fjärrvärmeproduktion!V580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[1]Fjärrvärmeproduktion!$N$586</f>
        <v>0</v>
      </c>
      <c r="C21" s="62"/>
      <c r="D21" s="64">
        <f>[1]Fjärrvärmeproduktion!$N$587</f>
        <v>0</v>
      </c>
      <c r="E21" s="62">
        <f>[1]Fjärrvärmeproduktion!$Q$588</f>
        <v>0</v>
      </c>
      <c r="F21" s="62">
        <f>[1]Fjärrvärmeproduktion!$N$589</f>
        <v>0</v>
      </c>
      <c r="G21" s="62">
        <f>[1]Fjärrvärmeproduktion!$R$590</f>
        <v>0</v>
      </c>
      <c r="H21" s="62">
        <f>[1]Fjärrvärmeproduktion!$S$591</f>
        <v>0</v>
      </c>
      <c r="I21" s="62">
        <f>[1]Fjärrvärmeproduktion!$N$592</f>
        <v>0</v>
      </c>
      <c r="J21" s="62">
        <f>[1]Fjärrvärmeproduktion!$T$590</f>
        <v>0</v>
      </c>
      <c r="K21" s="62">
        <f>[1]Fjärrvärmeproduktion!U588</f>
        <v>0</v>
      </c>
      <c r="L21" s="62">
        <f>[1]Fjärrvärmeproduktion!V588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[1]Fjärrvärmeproduktion!$N$594</f>
        <v>578</v>
      </c>
      <c r="C22" s="62"/>
      <c r="D22" s="64">
        <f>[1]Fjärrvärmeproduktion!$N$595</f>
        <v>0</v>
      </c>
      <c r="E22" s="62">
        <f>[1]Fjärrvärmeproduktion!$Q$596</f>
        <v>0</v>
      </c>
      <c r="F22" s="62">
        <f>[1]Fjärrvärmeproduktion!$N$597</f>
        <v>0</v>
      </c>
      <c r="G22" s="62">
        <f>[1]Fjärrvärmeproduktion!$R$598</f>
        <v>0</v>
      </c>
      <c r="H22" s="62">
        <f>[1]Fjärrvärmeproduktion!$S$599</f>
        <v>0</v>
      </c>
      <c r="I22" s="62">
        <f>[1]Fjärrvärmeproduktion!$N$600</f>
        <v>0</v>
      </c>
      <c r="J22" s="62">
        <f>[1]Fjärrvärmeproduktion!$T$598</f>
        <v>0</v>
      </c>
      <c r="K22" s="62">
        <f>[1]Fjärrvärmeproduktion!U596</f>
        <v>0</v>
      </c>
      <c r="L22" s="62">
        <f>[1]Fjärrvärmeproduktion!V596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860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4">
        <f>[1]Fjärrvärmeproduktion!$N$603</f>
        <v>0</v>
      </c>
      <c r="E23" s="62">
        <f>[1]Fjärrvärmeproduktion!$Q$604</f>
        <v>0</v>
      </c>
      <c r="F23" s="62">
        <f>[1]Fjärrvärmeproduktion!$N$605</f>
        <v>0</v>
      </c>
      <c r="G23" s="62">
        <f>[1]Fjärrvärmeproduktion!$R$606</f>
        <v>0</v>
      </c>
      <c r="H23" s="62">
        <f>[1]Fjärrvärmeproduktion!$S$607</f>
        <v>0</v>
      </c>
      <c r="I23" s="62">
        <f>[1]Fjärrvärmeproduktion!$N$608</f>
        <v>0</v>
      </c>
      <c r="J23" s="62">
        <f>[1]Fjärrvärmeproduktion!$T$606</f>
        <v>0</v>
      </c>
      <c r="K23" s="62">
        <f>[1]Fjärrvärmeproduktion!U604</f>
        <v>0</v>
      </c>
      <c r="L23" s="62">
        <f>[1]Fjärrvärmeproduktion!V604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35819</v>
      </c>
      <c r="C24" s="62">
        <f t="shared" ref="C24:O24" si="3">SUM(C18:C23)</f>
        <v>0</v>
      </c>
      <c r="D24" s="62">
        <f t="shared" si="3"/>
        <v>109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36241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36350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481 GWh</v>
      </c>
      <c r="T25" s="31">
        <f>C$44</f>
        <v>0.55887384616100311</v>
      </c>
      <c r="U25" s="25"/>
    </row>
    <row r="26" spans="1:34" ht="15.75">
      <c r="B26" s="6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4" t="str">
        <f>D30</f>
        <v>Oljeprodukter</v>
      </c>
      <c r="S26" s="42" t="str">
        <f>ROUND(D43/1000,0) &amp;" GWh"</f>
        <v>154 GWh</v>
      </c>
      <c r="T26" s="31">
        <f>D$44</f>
        <v>0.17887949832935393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21 GWh</v>
      </c>
      <c r="T28" s="31">
        <f>F$44</f>
        <v>2.497304753054904E-2</v>
      </c>
      <c r="U28" s="25"/>
    </row>
    <row r="29" spans="1:34" ht="15.75">
      <c r="A29" s="51" t="str">
        <f>A2</f>
        <v>1766 Sunne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24 GWh</v>
      </c>
      <c r="T29" s="31">
        <f>G$44</f>
        <v>2.7936365423150863E-2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180 GWh</v>
      </c>
      <c r="T30" s="31">
        <f>H$44</f>
        <v>0.2093372425559431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[1]Slutanvändning!$N$818</f>
        <v>0</v>
      </c>
      <c r="C32" s="64">
        <f>[1]Slutanvändning!$N$819</f>
        <v>13</v>
      </c>
      <c r="D32" s="64">
        <f>[1]Slutanvändning!$N$812</f>
        <v>11862</v>
      </c>
      <c r="E32" s="62">
        <f>[1]Slutanvändning!$Q$813</f>
        <v>0</v>
      </c>
      <c r="F32" s="64">
        <f>[1]Slutanvändning!$N$814</f>
        <v>0</v>
      </c>
      <c r="G32" s="62">
        <f>[1]Slutanvändning!$N$815</f>
        <v>2853</v>
      </c>
      <c r="H32" s="64">
        <f>[1]Slutanvändning!$N$816</f>
        <v>0</v>
      </c>
      <c r="I32" s="62">
        <f>[1]Slutanvändning!$N$817</f>
        <v>0</v>
      </c>
      <c r="J32" s="62"/>
      <c r="K32" s="62">
        <f>[1]Slutanvändning!T813</f>
        <v>0</v>
      </c>
      <c r="L32" s="62">
        <f>[1]Slutanvändning!U813</f>
        <v>0</v>
      </c>
      <c r="M32" s="62"/>
      <c r="N32" s="62"/>
      <c r="O32" s="62"/>
      <c r="P32" s="62">
        <f t="shared" ref="P32:P38" si="4">SUM(B32:N32)</f>
        <v>14728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[1]Slutanvändning!$N$827</f>
        <v>1486</v>
      </c>
      <c r="C33" s="64">
        <f>[1]Slutanvändning!$N$828</f>
        <v>297223</v>
      </c>
      <c r="D33" s="64">
        <f>[1]Slutanvändning!$N$821</f>
        <v>17541</v>
      </c>
      <c r="E33" s="62">
        <f>[1]Slutanvändning!$Q$822</f>
        <v>0</v>
      </c>
      <c r="F33" s="64">
        <f>[1]Slutanvändning!$N$823</f>
        <v>21473</v>
      </c>
      <c r="G33" s="140">
        <f>[1]Slutanvändning!$N$824</f>
        <v>823</v>
      </c>
      <c r="H33" s="64">
        <f>[1]Slutanvändning!$N$825</f>
        <v>95543</v>
      </c>
      <c r="I33" s="62">
        <f>[1]Slutanvändning!$N$826</f>
        <v>0</v>
      </c>
      <c r="J33" s="62"/>
      <c r="K33" s="62">
        <f>[1]Slutanvändning!T822</f>
        <v>0</v>
      </c>
      <c r="L33" s="62">
        <f>[1]Slutanvändning!U822</f>
        <v>0</v>
      </c>
      <c r="M33" s="62"/>
      <c r="N33" s="62"/>
      <c r="O33" s="62"/>
      <c r="P33" s="140">
        <f t="shared" si="4"/>
        <v>434089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[1]Slutanvändning!$N$836</f>
        <v>6018</v>
      </c>
      <c r="C34" s="64">
        <f>[1]Slutanvändning!$N$837</f>
        <v>4726</v>
      </c>
      <c r="D34" s="64">
        <f>[1]Slutanvändning!$N$830</f>
        <v>0</v>
      </c>
      <c r="E34" s="62">
        <f>[1]Slutanvändning!$Q$831</f>
        <v>0</v>
      </c>
      <c r="F34" s="64">
        <f>[1]Slutanvändning!$N$832</f>
        <v>0</v>
      </c>
      <c r="G34" s="62">
        <f>[1]Slutanvändning!$N$833</f>
        <v>0</v>
      </c>
      <c r="H34" s="64">
        <f>[1]Slutanvändning!$N$834</f>
        <v>0</v>
      </c>
      <c r="I34" s="62">
        <f>[1]Slutanvändning!$N$835</f>
        <v>0</v>
      </c>
      <c r="J34" s="62"/>
      <c r="K34" s="62">
        <f>[1]Slutanvändning!T831</f>
        <v>0</v>
      </c>
      <c r="L34" s="62">
        <f>[1]Slutanvändning!U831</f>
        <v>0</v>
      </c>
      <c r="M34" s="62"/>
      <c r="N34" s="62"/>
      <c r="O34" s="62"/>
      <c r="P34" s="62">
        <f t="shared" si="4"/>
        <v>10744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4">
        <f>[1]Slutanvändning!$N$845</f>
        <v>0</v>
      </c>
      <c r="C35" s="64">
        <f>[1]Slutanvändning!$N$846</f>
        <v>88</v>
      </c>
      <c r="D35" s="64">
        <f>[1]Slutanvändning!$N$839</f>
        <v>122499</v>
      </c>
      <c r="E35" s="62">
        <f>[1]Slutanvändning!$Q$840</f>
        <v>0</v>
      </c>
      <c r="F35" s="64">
        <f>[1]Slutanvändning!$N$841</f>
        <v>0</v>
      </c>
      <c r="G35" s="140">
        <f>[1]Slutanvändning!$N$842</f>
        <v>20345</v>
      </c>
      <c r="H35" s="64">
        <f>[1]Slutanvändning!$N$843</f>
        <v>0</v>
      </c>
      <c r="I35" s="62">
        <f>[1]Slutanvändning!$N$844</f>
        <v>0</v>
      </c>
      <c r="J35" s="62"/>
      <c r="K35" s="62">
        <f>[1]Slutanvändning!T840</f>
        <v>0</v>
      </c>
      <c r="L35" s="62">
        <f>[1]Slutanvändning!U840</f>
        <v>0</v>
      </c>
      <c r="M35" s="62"/>
      <c r="N35" s="62"/>
      <c r="O35" s="62"/>
      <c r="P35" s="140">
        <f>SUM(B35:N35)</f>
        <v>142932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4">
        <f>[1]Slutanvändning!$N$854</f>
        <v>8922</v>
      </c>
      <c r="C36" s="64">
        <f>[1]Slutanvändning!$N$855</f>
        <v>75572</v>
      </c>
      <c r="D36" s="64">
        <f>[1]Slutanvändning!$N$848</f>
        <v>1190</v>
      </c>
      <c r="E36" s="62">
        <f>[1]Slutanvändning!$Q$849</f>
        <v>0</v>
      </c>
      <c r="F36" s="64">
        <f>[1]Slutanvändning!$N$850</f>
        <v>0</v>
      </c>
      <c r="G36" s="62">
        <f>[1]Slutanvändning!$N$851</f>
        <v>0</v>
      </c>
      <c r="H36" s="64">
        <f>[1]Slutanvändning!$N$852</f>
        <v>0</v>
      </c>
      <c r="I36" s="62">
        <f>[1]Slutanvändning!$N$853</f>
        <v>0</v>
      </c>
      <c r="J36" s="62"/>
      <c r="K36" s="62">
        <f>[1]Slutanvändning!T849</f>
        <v>0</v>
      </c>
      <c r="L36" s="62">
        <f>[1]Slutanvändning!U849</f>
        <v>0</v>
      </c>
      <c r="M36" s="62"/>
      <c r="N36" s="62"/>
      <c r="O36" s="62"/>
      <c r="P36" s="62">
        <f t="shared" si="4"/>
        <v>85684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[1]Slutanvändning!$N$863</f>
        <v>2989</v>
      </c>
      <c r="C37" s="64">
        <f>[1]Slutanvändning!$N$864</f>
        <v>60144</v>
      </c>
      <c r="D37" s="64">
        <f>[1]Slutanvändning!$N$857</f>
        <v>495</v>
      </c>
      <c r="E37" s="62">
        <f>[1]Slutanvändning!$Q$858</f>
        <v>0</v>
      </c>
      <c r="F37" s="64">
        <f>[1]Slutanvändning!$N$859</f>
        <v>0</v>
      </c>
      <c r="G37" s="62">
        <f>[1]Slutanvändning!$N$860</f>
        <v>0</v>
      </c>
      <c r="H37" s="64">
        <f>[1]Slutanvändning!$N$861</f>
        <v>48214</v>
      </c>
      <c r="I37" s="62">
        <f>[1]Slutanvändning!$N$862</f>
        <v>0</v>
      </c>
      <c r="J37" s="62"/>
      <c r="K37" s="62">
        <f>[1]Slutanvändning!T858</f>
        <v>0</v>
      </c>
      <c r="L37" s="62">
        <f>[1]Slutanvändning!U858</f>
        <v>0</v>
      </c>
      <c r="M37" s="62"/>
      <c r="N37" s="62"/>
      <c r="O37" s="62"/>
      <c r="P37" s="62">
        <f t="shared" si="4"/>
        <v>111842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[1]Slutanvändning!$N$872</f>
        <v>9762</v>
      </c>
      <c r="C38" s="64">
        <f>[1]Slutanvändning!$N$873</f>
        <v>7184</v>
      </c>
      <c r="D38" s="64">
        <f>[1]Slutanvändning!$N$866</f>
        <v>113</v>
      </c>
      <c r="E38" s="62">
        <f>[1]Slutanvändning!$Q$867</f>
        <v>0</v>
      </c>
      <c r="F38" s="64">
        <f>[1]Slutanvändning!$N$868</f>
        <v>0</v>
      </c>
      <c r="G38" s="62">
        <f>[1]Slutanvändning!$N$869</f>
        <v>0</v>
      </c>
      <c r="H38" s="64">
        <f>[1]Slutanvändning!$N$870</f>
        <v>0</v>
      </c>
      <c r="I38" s="62">
        <f>[1]Slutanvändning!$N$871</f>
        <v>0</v>
      </c>
      <c r="J38" s="62"/>
      <c r="K38" s="62">
        <f>[1]Slutanvändning!T867</f>
        <v>0</v>
      </c>
      <c r="L38" s="62">
        <f>[1]Slutanvändning!U867</f>
        <v>0</v>
      </c>
      <c r="M38" s="62"/>
      <c r="N38" s="62"/>
      <c r="O38" s="62"/>
      <c r="P38" s="62">
        <f t="shared" si="4"/>
        <v>17059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[1]Slutanvändning!$N$881</f>
        <v>0</v>
      </c>
      <c r="C39" s="64">
        <f>[1]Slutanvändning!$N$882</f>
        <v>0</v>
      </c>
      <c r="D39" s="64">
        <f>[1]Slutanvändning!$N$875</f>
        <v>0</v>
      </c>
      <c r="E39" s="62">
        <f>[1]Slutanvändning!$Q$876</f>
        <v>0</v>
      </c>
      <c r="F39" s="64">
        <f>[1]Slutanvändning!$N$877</f>
        <v>0</v>
      </c>
      <c r="G39" s="62">
        <f>[1]Slutanvändning!$N$878</f>
        <v>0</v>
      </c>
      <c r="H39" s="64">
        <f>[1]Slutanvändning!$N$879</f>
        <v>0</v>
      </c>
      <c r="I39" s="62">
        <f>[1]Slutanvändning!$N$880</f>
        <v>0</v>
      </c>
      <c r="J39" s="62"/>
      <c r="K39" s="62">
        <f>[1]Slutanvändning!T876</f>
        <v>0</v>
      </c>
      <c r="L39" s="62">
        <f>[1]Slutanvändning!U876</f>
        <v>0</v>
      </c>
      <c r="M39" s="62"/>
      <c r="N39" s="62"/>
      <c r="O39" s="62"/>
      <c r="P39" s="62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29177</v>
      </c>
      <c r="C40" s="62">
        <f t="shared" ref="C40:O40" si="5">SUM(C32:C39)</f>
        <v>444950</v>
      </c>
      <c r="D40" s="62">
        <f t="shared" si="5"/>
        <v>153700</v>
      </c>
      <c r="E40" s="62">
        <f t="shared" si="5"/>
        <v>0</v>
      </c>
      <c r="F40" s="62">
        <f>SUM(F32:F39)</f>
        <v>21473</v>
      </c>
      <c r="G40" s="62">
        <f t="shared" si="5"/>
        <v>24021</v>
      </c>
      <c r="H40" s="62">
        <f t="shared" si="5"/>
        <v>143757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817078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42 GWh</v>
      </c>
      <c r="T41" s="44"/>
    </row>
    <row r="42" spans="1:47">
      <c r="A42" s="35" t="s">
        <v>43</v>
      </c>
      <c r="B42" s="122">
        <f>B39+B38+B37</f>
        <v>12751</v>
      </c>
      <c r="C42" s="122">
        <f>C39+C38+C37</f>
        <v>67328</v>
      </c>
      <c r="D42" s="122">
        <f>D39+D38+D37</f>
        <v>608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48214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128901</v>
      </c>
      <c r="Q42" s="23"/>
      <c r="R42" s="30" t="s">
        <v>41</v>
      </c>
      <c r="S42" s="10" t="str">
        <f>ROUND(P42/1000,0) &amp;" GWh"</f>
        <v>129 GWh</v>
      </c>
      <c r="T42" s="31">
        <f>P42/P40</f>
        <v>0.15775850041244532</v>
      </c>
    </row>
    <row r="43" spans="1:47">
      <c r="A43" s="36" t="s">
        <v>45</v>
      </c>
      <c r="B43" s="124"/>
      <c r="C43" s="125">
        <f>C40+C24-C7+C46</f>
        <v>480546</v>
      </c>
      <c r="D43" s="125">
        <f t="shared" ref="D43:O43" si="7">D11+D24+D40</f>
        <v>153809</v>
      </c>
      <c r="E43" s="125">
        <f t="shared" si="7"/>
        <v>0</v>
      </c>
      <c r="F43" s="125">
        <f t="shared" si="7"/>
        <v>21473</v>
      </c>
      <c r="G43" s="125">
        <f t="shared" si="7"/>
        <v>24021</v>
      </c>
      <c r="H43" s="125">
        <f t="shared" si="7"/>
        <v>179998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859847</v>
      </c>
      <c r="Q43" s="23"/>
      <c r="R43" s="30" t="s">
        <v>42</v>
      </c>
      <c r="S43" s="10" t="str">
        <f>ROUND(P36/1000,0) &amp;" GWh"</f>
        <v>86 GWh</v>
      </c>
      <c r="T43" s="43">
        <f>P36/P40</f>
        <v>0.10486636526745305</v>
      </c>
    </row>
    <row r="44" spans="1:47">
      <c r="A44" s="36" t="s">
        <v>46</v>
      </c>
      <c r="B44" s="122"/>
      <c r="C44" s="128">
        <f>C43/$P$43</f>
        <v>0.55887384616100311</v>
      </c>
      <c r="D44" s="128">
        <f t="shared" ref="D44:P44" si="8">D43/$P$43</f>
        <v>0.17887949832935393</v>
      </c>
      <c r="E44" s="128">
        <f t="shared" si="8"/>
        <v>0</v>
      </c>
      <c r="F44" s="128">
        <f t="shared" si="8"/>
        <v>2.497304753054904E-2</v>
      </c>
      <c r="G44" s="128">
        <f t="shared" si="8"/>
        <v>2.7936365423150863E-2</v>
      </c>
      <c r="H44" s="128">
        <f t="shared" si="8"/>
        <v>0.2093372425559431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11 GWh</v>
      </c>
      <c r="T44" s="31">
        <f>P34/P40</f>
        <v>1.3149295416104705E-2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15 GWh</v>
      </c>
      <c r="T45" s="31">
        <f>P32/P40</f>
        <v>1.8025206895792078E-2</v>
      </c>
      <c r="U45" s="25"/>
    </row>
    <row r="46" spans="1:47">
      <c r="A46" s="37" t="s">
        <v>49</v>
      </c>
      <c r="B46" s="125">
        <f>B24-B40</f>
        <v>6642</v>
      </c>
      <c r="C46" s="125">
        <f>(C40+C24)*0.08</f>
        <v>35596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434 GWh</v>
      </c>
      <c r="T46" s="43">
        <f>P33/P40</f>
        <v>0.53126996443424002</v>
      </c>
      <c r="U46" s="25"/>
    </row>
    <row r="47" spans="1:47">
      <c r="A47" s="37" t="s">
        <v>51</v>
      </c>
      <c r="B47" s="129">
        <f>B46/B24</f>
        <v>0.18543231245986766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143 GWh</v>
      </c>
      <c r="T47" s="43">
        <f>P35/P40</f>
        <v>0.17493066757396478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817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71"/>
  <sheetViews>
    <sheetView zoomScale="90" zoomScaleNormal="9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87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[1]Solceller!$C$19</f>
        <v>1396.5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4">
        <f>[1]Elproduktion!$N$642</f>
        <v>0</v>
      </c>
      <c r="D7" s="62">
        <f>[1]Elproduktion!$N$643</f>
        <v>0</v>
      </c>
      <c r="E7" s="62">
        <f>[1]Elproduktion!$Q$644</f>
        <v>0</v>
      </c>
      <c r="F7" s="62">
        <f>[1]Elproduktion!$N$645</f>
        <v>0</v>
      </c>
      <c r="G7" s="62">
        <f>[1]Elproduktion!$R$646</f>
        <v>0</v>
      </c>
      <c r="H7" s="62">
        <f>[1]Elproduktion!$S$647</f>
        <v>0</v>
      </c>
      <c r="I7" s="62">
        <f>[1]Elproduktion!$N$648</f>
        <v>0</v>
      </c>
      <c r="J7" s="62">
        <f>[1]Elproduktion!$T$646</f>
        <v>0</v>
      </c>
      <c r="K7" s="62">
        <f>[1]Elproduktion!U644</f>
        <v>0</v>
      </c>
      <c r="L7" s="62">
        <f>[1]Elproduktion!V644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4">
        <f>[1]Elproduktion!$N$650</f>
        <v>0</v>
      </c>
      <c r="D8" s="62">
        <f>[1]Elproduktion!$N$651</f>
        <v>0</v>
      </c>
      <c r="E8" s="62">
        <f>[1]Elproduktion!$Q$652</f>
        <v>0</v>
      </c>
      <c r="F8" s="62">
        <f>[1]Elproduktion!$N$653</f>
        <v>0</v>
      </c>
      <c r="G8" s="62">
        <f>[1]Elproduktion!$R$654</f>
        <v>0</v>
      </c>
      <c r="H8" s="62">
        <f>[1]Elproduktion!$S$655</f>
        <v>0</v>
      </c>
      <c r="I8" s="62">
        <f>[1]Elproduktion!$N$656</f>
        <v>0</v>
      </c>
      <c r="J8" s="62">
        <f>[1]Elproduktion!$T$654</f>
        <v>0</v>
      </c>
      <c r="K8" s="62">
        <f>[1]Elproduktion!U652</f>
        <v>0</v>
      </c>
      <c r="L8" s="62">
        <f>[1]Elproduktion!V652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75">
      <c r="A9" s="5" t="s">
        <v>12</v>
      </c>
      <c r="B9" s="62"/>
      <c r="C9" s="141">
        <f>[1]Elproduktion!$N$658+'[1]Mindre vattenkraft, från LST'!$C$13</f>
        <v>18248.999624060154</v>
      </c>
      <c r="D9" s="62">
        <f>[1]Elproduktion!$N$659</f>
        <v>0</v>
      </c>
      <c r="E9" s="62">
        <f>[1]Elproduktion!$Q$660</f>
        <v>0</v>
      </c>
      <c r="F9" s="62">
        <f>[1]Elproduktion!$N$661</f>
        <v>0</v>
      </c>
      <c r="G9" s="62">
        <f>[1]Elproduktion!$R$662</f>
        <v>0</v>
      </c>
      <c r="H9" s="62">
        <f>[1]Elproduktion!$S$663</f>
        <v>0</v>
      </c>
      <c r="I9" s="62">
        <f>[1]Elproduktion!$N$664</f>
        <v>0</v>
      </c>
      <c r="J9" s="62">
        <f>[1]Elproduktion!$T$662</f>
        <v>0</v>
      </c>
      <c r="K9" s="62">
        <f>[1]Elproduktion!U660</f>
        <v>0</v>
      </c>
      <c r="L9" s="62">
        <f>[1]Elproduktion!V660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151">
        <f>[1]Elproduktion!$N$666</f>
        <v>4718.1503759398493</v>
      </c>
      <c r="D10" s="62">
        <f>[1]Elproduktion!$N$667</f>
        <v>0</v>
      </c>
      <c r="E10" s="62">
        <f>[1]Elproduktion!$Q$668</f>
        <v>0</v>
      </c>
      <c r="F10" s="62">
        <f>[1]Elproduktion!$N$669</f>
        <v>0</v>
      </c>
      <c r="G10" s="62">
        <f>[1]Elproduktion!$R$670</f>
        <v>0</v>
      </c>
      <c r="H10" s="62">
        <f>[1]Elproduktion!$S$671</f>
        <v>0</v>
      </c>
      <c r="I10" s="62">
        <f>[1]Elproduktion!$N$672</f>
        <v>0</v>
      </c>
      <c r="J10" s="62">
        <f>[1]Elproduktion!$T$670</f>
        <v>0</v>
      </c>
      <c r="K10" s="62">
        <f>[1]Elproduktion!U668</f>
        <v>0</v>
      </c>
      <c r="L10" s="62">
        <f>[1]Elproduktion!V668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63">
        <f>SUM(C5:C10)</f>
        <v>24363.65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1785 Säffle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[1]Fjärrvärmeproduktion!$N$898</f>
        <v>0</v>
      </c>
      <c r="C18" s="62"/>
      <c r="D18" s="62">
        <f>[1]Fjärrvärmeproduktion!$N$899</f>
        <v>0</v>
      </c>
      <c r="E18" s="62">
        <f>[1]Fjärrvärmeproduktion!$Q$900</f>
        <v>0</v>
      </c>
      <c r="F18" s="62">
        <f>[1]Fjärrvärmeproduktion!$N$901</f>
        <v>0</v>
      </c>
      <c r="G18" s="62">
        <f>[1]Fjärrvärmeproduktion!$R$902</f>
        <v>0</v>
      </c>
      <c r="H18" s="62">
        <f>[1]Fjärrvärmeproduktion!$S$903</f>
        <v>0</v>
      </c>
      <c r="I18" s="62">
        <f>[1]Fjärrvärmeproduktion!$N$904</f>
        <v>0</v>
      </c>
      <c r="J18" s="62">
        <f>[1]Fjärrvärmeproduktion!$T$902</f>
        <v>0</v>
      </c>
      <c r="K18" s="62">
        <f>[1]Fjärrvärmeproduktion!U900</f>
        <v>0</v>
      </c>
      <c r="L18" s="62">
        <f>[1]Fjärrvärmeproduktion!V900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[1]Fjärrvärmeproduktion!$N$906</f>
        <v>25231</v>
      </c>
      <c r="C19" s="62"/>
      <c r="D19" s="62">
        <f>[1]Fjärrvärmeproduktion!$N$907</f>
        <v>437</v>
      </c>
      <c r="E19" s="62">
        <f>[1]Fjärrvärmeproduktion!$Q$908</f>
        <v>0</v>
      </c>
      <c r="F19" s="62">
        <f>[1]Fjärrvärmeproduktion!$N$909</f>
        <v>0</v>
      </c>
      <c r="G19" s="62">
        <f>[1]Fjärrvärmeproduktion!$R$910</f>
        <v>0</v>
      </c>
      <c r="H19" s="62">
        <f>[1]Fjärrvärmeproduktion!$S$911</f>
        <v>26410</v>
      </c>
      <c r="I19" s="62">
        <f>[1]Fjärrvärmeproduktion!$N$912</f>
        <v>0</v>
      </c>
      <c r="J19" s="62">
        <f>[1]Fjärrvärmeproduktion!$T$910</f>
        <v>0</v>
      </c>
      <c r="K19" s="62">
        <f>[1]Fjärrvärmeproduktion!U908</f>
        <v>0</v>
      </c>
      <c r="L19" s="62">
        <f>[1]Fjärrvärmeproduktion!V908</f>
        <v>0</v>
      </c>
      <c r="M19" s="62"/>
      <c r="N19" s="62"/>
      <c r="O19" s="62"/>
      <c r="P19" s="62">
        <f t="shared" ref="P19:P24" si="2">SUM(C19:O19)</f>
        <v>26847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[1]Fjärrvärmeproduktion!$N$914</f>
        <v>0</v>
      </c>
      <c r="C20" s="62"/>
      <c r="D20" s="62">
        <f>[1]Fjärrvärmeproduktion!$N$915</f>
        <v>0</v>
      </c>
      <c r="E20" s="62">
        <f>[1]Fjärrvärmeproduktion!$Q$916</f>
        <v>0</v>
      </c>
      <c r="F20" s="62">
        <f>[1]Fjärrvärmeproduktion!$N$917</f>
        <v>0</v>
      </c>
      <c r="G20" s="62">
        <f>[1]Fjärrvärmeproduktion!$R$918</f>
        <v>0</v>
      </c>
      <c r="H20" s="62">
        <f>[1]Fjärrvärmeproduktion!$S$919</f>
        <v>0</v>
      </c>
      <c r="I20" s="62">
        <f>[1]Fjärrvärmeproduktion!$N$920</f>
        <v>0</v>
      </c>
      <c r="J20" s="62">
        <f>[1]Fjärrvärmeproduktion!$T$918</f>
        <v>0</v>
      </c>
      <c r="K20" s="62">
        <f>[1]Fjärrvärmeproduktion!U916</f>
        <v>0</v>
      </c>
      <c r="L20" s="62">
        <f>[1]Fjärrvärmeproduktion!V916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[1]Fjärrvärmeproduktion!$N$922</f>
        <v>0</v>
      </c>
      <c r="C21" s="62"/>
      <c r="D21" s="62">
        <f>[1]Fjärrvärmeproduktion!$N$923</f>
        <v>0</v>
      </c>
      <c r="E21" s="62">
        <f>[1]Fjärrvärmeproduktion!$Q$924</f>
        <v>0</v>
      </c>
      <c r="F21" s="62">
        <f>[1]Fjärrvärmeproduktion!$N$925</f>
        <v>0</v>
      </c>
      <c r="G21" s="62">
        <f>[1]Fjärrvärmeproduktion!$R$926</f>
        <v>0</v>
      </c>
      <c r="H21" s="62">
        <f>[1]Fjärrvärmeproduktion!$S$927</f>
        <v>0</v>
      </c>
      <c r="I21" s="62">
        <f>[1]Fjärrvärmeproduktion!$N$928</f>
        <v>0</v>
      </c>
      <c r="J21" s="62">
        <f>[1]Fjärrvärmeproduktion!$T$926</f>
        <v>0</v>
      </c>
      <c r="K21" s="62">
        <f>[1]Fjärrvärmeproduktion!U924</f>
        <v>0</v>
      </c>
      <c r="L21" s="62">
        <f>[1]Fjärrvärmeproduktion!V924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[1]Fjärrvärmeproduktion!$N$930</f>
        <v>24016</v>
      </c>
      <c r="C22" s="62"/>
      <c r="D22" s="62">
        <f>[1]Fjärrvärmeproduktion!$N$931</f>
        <v>0</v>
      </c>
      <c r="E22" s="62">
        <f>[1]Fjärrvärmeproduktion!$Q$932</f>
        <v>0</v>
      </c>
      <c r="F22" s="62">
        <f>[1]Fjärrvärmeproduktion!$N$933</f>
        <v>0</v>
      </c>
      <c r="G22" s="62">
        <f>[1]Fjärrvärmeproduktion!$R$934</f>
        <v>0</v>
      </c>
      <c r="H22" s="62">
        <f>[1]Fjärrvärmeproduktion!$S$935</f>
        <v>0</v>
      </c>
      <c r="I22" s="62">
        <f>[1]Fjärrvärmeproduktion!$N$936</f>
        <v>0</v>
      </c>
      <c r="J22" s="62">
        <f>[1]Fjärrvärmeproduktion!$T$934</f>
        <v>0</v>
      </c>
      <c r="K22" s="62">
        <f>[1]Fjärrvärmeproduktion!U932</f>
        <v>0</v>
      </c>
      <c r="L22" s="62">
        <f>[1]Fjärrvärmeproduktion!V932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685 GWh</v>
      </c>
      <c r="T22" s="27"/>
      <c r="U22" s="25"/>
    </row>
    <row r="23" spans="1:34" ht="15.75">
      <c r="A23" s="5" t="s">
        <v>23</v>
      </c>
      <c r="B23" s="64">
        <f>[1]Fjärrvärmeproduktion!$N$938</f>
        <v>0</v>
      </c>
      <c r="C23" s="62"/>
      <c r="D23" s="62">
        <f>[1]Fjärrvärmeproduktion!$N$939</f>
        <v>0</v>
      </c>
      <c r="E23" s="62">
        <f>[1]Fjärrvärmeproduktion!$Q$940</f>
        <v>0</v>
      </c>
      <c r="F23" s="62">
        <f>[1]Fjärrvärmeproduktion!$N$941</f>
        <v>0</v>
      </c>
      <c r="G23" s="62">
        <f>[1]Fjärrvärmeproduktion!$R$942</f>
        <v>0</v>
      </c>
      <c r="H23" s="62">
        <f>[1]Fjärrvärmeproduktion!$S$943</f>
        <v>0</v>
      </c>
      <c r="I23" s="62">
        <f>[1]Fjärrvärmeproduktion!$N$944</f>
        <v>0</v>
      </c>
      <c r="J23" s="62">
        <f>[1]Fjärrvärmeproduktion!$T$942</f>
        <v>0</v>
      </c>
      <c r="K23" s="62">
        <f>[1]Fjärrvärmeproduktion!U940</f>
        <v>0</v>
      </c>
      <c r="L23" s="62">
        <f>[1]Fjärrvärmeproduktion!V940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49247</v>
      </c>
      <c r="C24" s="62">
        <f t="shared" ref="C24:O24" si="3">SUM(C18:C23)</f>
        <v>0</v>
      </c>
      <c r="D24" s="62">
        <f t="shared" si="3"/>
        <v>437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26410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26847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236 GWh</v>
      </c>
      <c r="T25" s="31">
        <f>C$44</f>
        <v>0.34417510027080345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161 GWh</v>
      </c>
      <c r="T26" s="31">
        <f>D$44</f>
        <v>0.23496915631271942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1 GWh</v>
      </c>
      <c r="T28" s="31">
        <f>F$44</f>
        <v>1.1557080156230711E-3</v>
      </c>
      <c r="U28" s="25"/>
    </row>
    <row r="29" spans="1:34" ht="15.75">
      <c r="A29" s="51" t="str">
        <f>A2</f>
        <v>1785 Säffle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19 GWh</v>
      </c>
      <c r="T29" s="31">
        <f>G$44</f>
        <v>2.8164545971642547E-2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197 GWh</v>
      </c>
      <c r="T30" s="31">
        <f>H$44</f>
        <v>0.28698623160680481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2">
        <f>[1]Slutanvändning!$N$1304</f>
        <v>0</v>
      </c>
      <c r="C32" s="64">
        <f>[1]Slutanvändning!$N$1305</f>
        <v>12493</v>
      </c>
      <c r="D32" s="64">
        <f>[1]Slutanvändning!$N$1298</f>
        <v>10756</v>
      </c>
      <c r="E32" s="62">
        <f>[1]Slutanvändning!$Q$1299</f>
        <v>0</v>
      </c>
      <c r="F32" s="64">
        <f>[1]Slutanvändning!$N$1300</f>
        <v>0</v>
      </c>
      <c r="G32" s="64">
        <f>[1]Slutanvändning!$N$1301</f>
        <v>2480</v>
      </c>
      <c r="H32" s="64">
        <f>[1]Slutanvändning!$N$1302</f>
        <v>0</v>
      </c>
      <c r="I32" s="62">
        <f>[1]Slutanvändning!$N$1303</f>
        <v>0</v>
      </c>
      <c r="J32" s="62"/>
      <c r="K32" s="62">
        <f>[1]Slutanvändning!T1299</f>
        <v>0</v>
      </c>
      <c r="L32" s="62">
        <f>[1]Slutanvändning!U1299</f>
        <v>0</v>
      </c>
      <c r="M32" s="62"/>
      <c r="N32" s="62"/>
      <c r="O32" s="62"/>
      <c r="P32" s="62">
        <f t="shared" ref="P32:P38" si="4">SUM(B32:N32)</f>
        <v>25729</v>
      </c>
      <c r="Q32" s="22"/>
      <c r="R32" s="54" t="str">
        <f>J30</f>
        <v>Avlutar</v>
      </c>
      <c r="S32" s="42" t="str">
        <f>ROUND(J43/1000,0) &amp;" GWh"</f>
        <v>72 GWh</v>
      </c>
      <c r="T32" s="31">
        <f>J$44</f>
        <v>0.10454925782240679</v>
      </c>
      <c r="U32" s="25"/>
    </row>
    <row r="33" spans="1:47" ht="15.75">
      <c r="A33" s="5" t="s">
        <v>33</v>
      </c>
      <c r="B33" s="62">
        <f>[1]Slutanvändning!$N$1313</f>
        <v>5161</v>
      </c>
      <c r="C33" s="141">
        <f>[1]Slutanvändning!$N$1314</f>
        <v>106314</v>
      </c>
      <c r="D33" s="64">
        <f>[1]Slutanvändning!$N$1307</f>
        <v>46373</v>
      </c>
      <c r="E33" s="62">
        <f>[1]Slutanvändning!$Q$1308</f>
        <v>0</v>
      </c>
      <c r="F33" s="136">
        <f>[1]Slutanvändning!$N$1309</f>
        <v>792</v>
      </c>
      <c r="G33" s="64">
        <f>[1]Slutanvändning!$R$1310</f>
        <v>0</v>
      </c>
      <c r="H33" s="136">
        <f>[1]Slutanvändning!$N$1311</f>
        <v>136720</v>
      </c>
      <c r="I33" s="62">
        <f>[1]Slutanvändning!$N$1312</f>
        <v>0</v>
      </c>
      <c r="J33" s="63">
        <f>[1]Slutanvändning!$S$1310</f>
        <v>71647</v>
      </c>
      <c r="K33" s="62">
        <f>[1]Slutanvändning!T1308</f>
        <v>0</v>
      </c>
      <c r="L33" s="62">
        <f>[1]Slutanvändning!U1308</f>
        <v>0</v>
      </c>
      <c r="M33" s="62"/>
      <c r="N33" s="62"/>
      <c r="O33" s="62"/>
      <c r="P33" s="62">
        <f t="shared" si="4"/>
        <v>367007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2">
        <f>[1]Slutanvändning!$N$1322</f>
        <v>7601</v>
      </c>
      <c r="C34" s="64">
        <f>[1]Slutanvändning!$N$1323</f>
        <v>7282</v>
      </c>
      <c r="D34" s="64">
        <f>[1]Slutanvändning!$N$1316</f>
        <v>247</v>
      </c>
      <c r="E34" s="62">
        <f>[1]Slutanvändning!$Q$1317</f>
        <v>0</v>
      </c>
      <c r="F34" s="64">
        <f>[1]Slutanvändning!$N$1318</f>
        <v>0</v>
      </c>
      <c r="G34" s="64">
        <f>[1]Slutanvändning!$N$1319</f>
        <v>0</v>
      </c>
      <c r="H34" s="64">
        <f>[1]Slutanvändning!$N$1320</f>
        <v>0</v>
      </c>
      <c r="I34" s="62">
        <f>[1]Slutanvändning!$N$1321</f>
        <v>0</v>
      </c>
      <c r="J34" s="62"/>
      <c r="K34" s="62">
        <f>[1]Slutanvändning!T1317</f>
        <v>0</v>
      </c>
      <c r="L34" s="62">
        <f>[1]Slutanvändning!U1317</f>
        <v>0</v>
      </c>
      <c r="M34" s="62"/>
      <c r="N34" s="62"/>
      <c r="O34" s="62"/>
      <c r="P34" s="62">
        <f t="shared" si="4"/>
        <v>15130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2">
        <f>[1]Slutanvändning!$N$1331</f>
        <v>0</v>
      </c>
      <c r="C35" s="64">
        <f>[1]Slutanvändning!$N$1332</f>
        <v>0</v>
      </c>
      <c r="D35" s="64">
        <f>[1]Slutanvändning!$N$1325</f>
        <v>102552</v>
      </c>
      <c r="E35" s="62">
        <f>[1]Slutanvändning!$Q$1326</f>
        <v>0</v>
      </c>
      <c r="F35" s="64">
        <f>[1]Slutanvändning!$N$1327</f>
        <v>0</v>
      </c>
      <c r="G35" s="64">
        <f>[1]Slutanvändning!$N$1328</f>
        <v>16821</v>
      </c>
      <c r="H35" s="64">
        <f>[1]Slutanvändning!$N$1329</f>
        <v>0</v>
      </c>
      <c r="I35" s="62">
        <f>[1]Slutanvändning!$N$1330</f>
        <v>0</v>
      </c>
      <c r="J35" s="62"/>
      <c r="K35" s="62">
        <f>[1]Slutanvändning!T1326</f>
        <v>0</v>
      </c>
      <c r="L35" s="62">
        <f>[1]Slutanvändning!U1326</f>
        <v>0</v>
      </c>
      <c r="M35" s="62"/>
      <c r="N35" s="62"/>
      <c r="O35" s="62"/>
      <c r="P35" s="62">
        <f>SUM(B35:N35)</f>
        <v>119373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2">
        <f>[1]Slutanvändning!$N$1340</f>
        <v>11228</v>
      </c>
      <c r="C36" s="64">
        <f>[1]Slutanvändning!$N$1341</f>
        <v>32380</v>
      </c>
      <c r="D36" s="64">
        <f>[1]Slutanvändning!$N$1334</f>
        <v>203</v>
      </c>
      <c r="E36" s="62">
        <f>[1]Slutanvändning!$Q$1335</f>
        <v>0</v>
      </c>
      <c r="F36" s="64">
        <f>[1]Slutanvändning!$N$1336</f>
        <v>0</v>
      </c>
      <c r="G36" s="64">
        <f>[1]Slutanvändning!$N$1337</f>
        <v>0</v>
      </c>
      <c r="H36" s="64">
        <f>[1]Slutanvändning!$N$1338</f>
        <v>0</v>
      </c>
      <c r="I36" s="62">
        <f>[1]Slutanvändning!$N$1339</f>
        <v>0</v>
      </c>
      <c r="J36" s="62"/>
      <c r="K36" s="62">
        <f>[1]Slutanvändning!T1335</f>
        <v>0</v>
      </c>
      <c r="L36" s="62">
        <f>[1]Slutanvändning!U1335</f>
        <v>0</v>
      </c>
      <c r="M36" s="62"/>
      <c r="N36" s="62"/>
      <c r="O36" s="62"/>
      <c r="P36" s="62">
        <f t="shared" si="4"/>
        <v>43811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2">
        <f>[1]Slutanvändning!$N$1349</f>
        <v>1006</v>
      </c>
      <c r="C37" s="64">
        <f>[1]Slutanvändning!$N$1350</f>
        <v>49892</v>
      </c>
      <c r="D37" s="64">
        <f>[1]Slutanvändning!$N$1343</f>
        <v>455</v>
      </c>
      <c r="E37" s="62">
        <f>[1]Slutanvändning!$Q$1344</f>
        <v>0</v>
      </c>
      <c r="F37" s="64">
        <f>[1]Slutanvändning!$N$1345</f>
        <v>0</v>
      </c>
      <c r="G37" s="64">
        <f>[1]Slutanvändning!$N$1346</f>
        <v>0</v>
      </c>
      <c r="H37" s="64">
        <f>[1]Slutanvändning!$N$1347</f>
        <v>33540</v>
      </c>
      <c r="I37" s="62">
        <f>[1]Slutanvändning!$N$1348</f>
        <v>0</v>
      </c>
      <c r="J37" s="62"/>
      <c r="K37" s="62">
        <f>[1]Slutanvändning!T1344</f>
        <v>0</v>
      </c>
      <c r="L37" s="62">
        <f>[1]Slutanvändning!U1344</f>
        <v>0</v>
      </c>
      <c r="M37" s="62"/>
      <c r="N37" s="62"/>
      <c r="O37" s="62"/>
      <c r="P37" s="62">
        <f t="shared" si="4"/>
        <v>84893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2">
        <f>[1]Slutanvändning!$N$1358</f>
        <v>19626</v>
      </c>
      <c r="C38" s="64">
        <f>[1]Slutanvändning!$N$1359</f>
        <v>4325</v>
      </c>
      <c r="D38" s="64">
        <f>[1]Slutanvändning!$N$1352</f>
        <v>0</v>
      </c>
      <c r="E38" s="62">
        <f>[1]Slutanvändning!$Q$1353</f>
        <v>0</v>
      </c>
      <c r="F38" s="64">
        <f>[1]Slutanvändning!$N$1354</f>
        <v>0</v>
      </c>
      <c r="G38" s="64">
        <f>[1]Slutanvändning!$N$1355</f>
        <v>0</v>
      </c>
      <c r="H38" s="64">
        <f>[1]Slutanvändning!$N$1356</f>
        <v>0</v>
      </c>
      <c r="I38" s="62">
        <f>[1]Slutanvändning!$N$1357</f>
        <v>0</v>
      </c>
      <c r="J38" s="62"/>
      <c r="K38" s="62">
        <f>[1]Slutanvändning!T1353</f>
        <v>0</v>
      </c>
      <c r="L38" s="62">
        <f>[1]Slutanvändning!U1353</f>
        <v>0</v>
      </c>
      <c r="M38" s="62"/>
      <c r="N38" s="62"/>
      <c r="O38" s="62"/>
      <c r="P38" s="62">
        <f t="shared" si="4"/>
        <v>23951</v>
      </c>
      <c r="Q38" s="22"/>
      <c r="R38" s="33"/>
      <c r="S38" s="18"/>
      <c r="T38" s="29"/>
      <c r="U38" s="25"/>
    </row>
    <row r="39" spans="1:47" ht="15.75">
      <c r="A39" s="5" t="s">
        <v>39</v>
      </c>
      <c r="B39" s="62">
        <f>[1]Slutanvändning!$N$1367</f>
        <v>0</v>
      </c>
      <c r="C39" s="64">
        <f>[1]Slutanvändning!$N$1368</f>
        <v>5704</v>
      </c>
      <c r="D39" s="64">
        <f>[1]Slutanvändning!$N$1361</f>
        <v>0</v>
      </c>
      <c r="E39" s="62">
        <f>[1]Slutanvändning!$Q$1362</f>
        <v>0</v>
      </c>
      <c r="F39" s="64">
        <f>[1]Slutanvändning!$N$1363</f>
        <v>0</v>
      </c>
      <c r="G39" s="64">
        <f>[1]Slutanvändning!$N$1364</f>
        <v>0</v>
      </c>
      <c r="H39" s="64">
        <f>[1]Slutanvändning!$N$1365</f>
        <v>0</v>
      </c>
      <c r="I39" s="62">
        <f>[1]Slutanvändning!$N$1366</f>
        <v>0</v>
      </c>
      <c r="J39" s="62"/>
      <c r="K39" s="62">
        <f>[1]Slutanvändning!T1362</f>
        <v>0</v>
      </c>
      <c r="L39" s="62">
        <f>[1]Slutanvändning!U1362</f>
        <v>0</v>
      </c>
      <c r="M39" s="62"/>
      <c r="N39" s="62"/>
      <c r="O39" s="62"/>
      <c r="P39" s="62">
        <f>SUM(B39:N39)</f>
        <v>5704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44622</v>
      </c>
      <c r="C40" s="62">
        <f t="shared" ref="C40:O40" si="5">SUM(C32:C39)</f>
        <v>218390</v>
      </c>
      <c r="D40" s="62">
        <f t="shared" si="5"/>
        <v>160586</v>
      </c>
      <c r="E40" s="62">
        <f t="shared" si="5"/>
        <v>0</v>
      </c>
      <c r="F40" s="140">
        <f>SUM(F32:F39)</f>
        <v>792</v>
      </c>
      <c r="G40" s="62">
        <f>SUM(G32:G39)</f>
        <v>19301</v>
      </c>
      <c r="H40" s="140">
        <f t="shared" si="5"/>
        <v>170260</v>
      </c>
      <c r="I40" s="62">
        <f t="shared" si="5"/>
        <v>0</v>
      </c>
      <c r="J40" s="140">
        <f t="shared" si="5"/>
        <v>71647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685598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22 GWh</v>
      </c>
      <c r="T41" s="44"/>
    </row>
    <row r="42" spans="1:47">
      <c r="A42" s="35" t="s">
        <v>43</v>
      </c>
      <c r="B42" s="122">
        <f>B39+B38+B37</f>
        <v>20632</v>
      </c>
      <c r="C42" s="122">
        <f>C39+C38+C37</f>
        <v>59921</v>
      </c>
      <c r="D42" s="122">
        <f>D39+D38+D37</f>
        <v>455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33540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114548</v>
      </c>
      <c r="Q42" s="23"/>
      <c r="R42" s="30" t="s">
        <v>41</v>
      </c>
      <c r="S42" s="10" t="str">
        <f>ROUND(P42/1000,0) &amp;" GWh"</f>
        <v>115 GWh</v>
      </c>
      <c r="T42" s="31">
        <f>P42/P40</f>
        <v>0.16707750022608001</v>
      </c>
    </row>
    <row r="43" spans="1:47">
      <c r="A43" s="36" t="s">
        <v>45</v>
      </c>
      <c r="B43" s="124"/>
      <c r="C43" s="125">
        <f>C40+C24-C7+C46</f>
        <v>235861.2</v>
      </c>
      <c r="D43" s="125">
        <f t="shared" ref="D43:O43" si="7">D11+D24+D40</f>
        <v>161023</v>
      </c>
      <c r="E43" s="125">
        <f t="shared" si="7"/>
        <v>0</v>
      </c>
      <c r="F43" s="125">
        <f t="shared" si="7"/>
        <v>792</v>
      </c>
      <c r="G43" s="125">
        <f t="shared" si="7"/>
        <v>19301</v>
      </c>
      <c r="H43" s="125">
        <f t="shared" si="7"/>
        <v>196670</v>
      </c>
      <c r="I43" s="125">
        <f t="shared" si="7"/>
        <v>0</v>
      </c>
      <c r="J43" s="125">
        <f t="shared" si="7"/>
        <v>71647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685294.2</v>
      </c>
      <c r="Q43" s="23"/>
      <c r="R43" s="30" t="s">
        <v>42</v>
      </c>
      <c r="S43" s="10" t="str">
        <f>ROUND(P36/1000,0) &amp;" GWh"</f>
        <v>44 GWh</v>
      </c>
      <c r="T43" s="43">
        <f>P36/P40</f>
        <v>6.390187836020525E-2</v>
      </c>
    </row>
    <row r="44" spans="1:47">
      <c r="A44" s="36" t="s">
        <v>46</v>
      </c>
      <c r="B44" s="122"/>
      <c r="C44" s="128">
        <f>C43/$P$43</f>
        <v>0.34417510027080345</v>
      </c>
      <c r="D44" s="128">
        <f t="shared" ref="D44:P44" si="8">D43/$P$43</f>
        <v>0.23496915631271942</v>
      </c>
      <c r="E44" s="128">
        <f t="shared" si="8"/>
        <v>0</v>
      </c>
      <c r="F44" s="128">
        <f t="shared" si="8"/>
        <v>1.1557080156230711E-3</v>
      </c>
      <c r="G44" s="128">
        <f t="shared" si="8"/>
        <v>2.8164545971642547E-2</v>
      </c>
      <c r="H44" s="128">
        <f t="shared" si="8"/>
        <v>0.28698623160680481</v>
      </c>
      <c r="I44" s="128">
        <f t="shared" si="8"/>
        <v>0</v>
      </c>
      <c r="J44" s="128">
        <f t="shared" si="8"/>
        <v>0.10454925782240679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15 GWh</v>
      </c>
      <c r="T44" s="31">
        <f>P34/P40</f>
        <v>2.2068325753575712E-2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26 GWh</v>
      </c>
      <c r="T45" s="31">
        <f>P32/P40</f>
        <v>3.752782242655317E-2</v>
      </c>
      <c r="U45" s="25"/>
    </row>
    <row r="46" spans="1:47">
      <c r="A46" s="37" t="s">
        <v>49</v>
      </c>
      <c r="B46" s="125">
        <f>B24-B40</f>
        <v>4625</v>
      </c>
      <c r="C46" s="125">
        <f>(C40+C24)*0.08</f>
        <v>17471.2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367 GWh</v>
      </c>
      <c r="T46" s="43">
        <f>P33/P40</f>
        <v>0.53530932120572117</v>
      </c>
      <c r="U46" s="25"/>
    </row>
    <row r="47" spans="1:47">
      <c r="A47" s="37" t="s">
        <v>51</v>
      </c>
      <c r="B47" s="129">
        <f>B46/B24</f>
        <v>9.391435011269722E-2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119 GWh</v>
      </c>
      <c r="T47" s="43">
        <f>P35/P40</f>
        <v>0.17411515202786473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686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U71"/>
  <sheetViews>
    <sheetView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88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[1]Solceller!$C$6</f>
        <v>1130.5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0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2">
        <f>[1]Elproduktion!$N$122</f>
        <v>0</v>
      </c>
      <c r="D7" s="62">
        <f>[1]Elproduktion!$N$123</f>
        <v>0</v>
      </c>
      <c r="E7" s="62">
        <f>[1]Elproduktion!$Q$124</f>
        <v>0</v>
      </c>
      <c r="F7" s="62">
        <f>[1]Elproduktion!$N$125</f>
        <v>0</v>
      </c>
      <c r="G7" s="62">
        <f>[1]Elproduktion!$R$126</f>
        <v>0</v>
      </c>
      <c r="H7" s="62">
        <f>[1]Elproduktion!$S$127</f>
        <v>0</v>
      </c>
      <c r="I7" s="62">
        <f>[1]Elproduktion!$N$128</f>
        <v>0</v>
      </c>
      <c r="J7" s="62">
        <f>[1]Elproduktion!$T$126</f>
        <v>0</v>
      </c>
      <c r="K7" s="62">
        <f>[1]Elproduktion!U124</f>
        <v>0</v>
      </c>
      <c r="L7" s="62">
        <f>[1]Elproduktion!V124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2">
        <f>[1]Elproduktion!$N$130</f>
        <v>0</v>
      </c>
      <c r="D8" s="62">
        <f>[1]Elproduktion!$N$131</f>
        <v>0</v>
      </c>
      <c r="E8" s="62">
        <f>[1]Elproduktion!$Q$132</f>
        <v>0</v>
      </c>
      <c r="F8" s="62">
        <f>[1]Elproduktion!$N$133</f>
        <v>0</v>
      </c>
      <c r="G8" s="62">
        <f>[1]Elproduktion!$R$134</f>
        <v>0</v>
      </c>
      <c r="H8" s="62">
        <f>[1]Elproduktion!$S$135</f>
        <v>0</v>
      </c>
      <c r="I8" s="62">
        <f>[1]Elproduktion!$N$136</f>
        <v>0</v>
      </c>
      <c r="J8" s="62">
        <f>[1]Elproduktion!$T$134</f>
        <v>0</v>
      </c>
      <c r="K8" s="62">
        <f>[1]Elproduktion!U132</f>
        <v>0</v>
      </c>
      <c r="L8" s="62">
        <f>[1]Elproduktion!V132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75">
      <c r="A9" s="5" t="s">
        <v>12</v>
      </c>
      <c r="B9" s="62"/>
      <c r="C9" s="62">
        <f>[1]Elproduktion!$N$138</f>
        <v>983165</v>
      </c>
      <c r="D9" s="62">
        <f>[1]Elproduktion!$N$139</f>
        <v>0</v>
      </c>
      <c r="E9" s="62">
        <f>[1]Elproduktion!$Q$140</f>
        <v>0</v>
      </c>
      <c r="F9" s="62">
        <f>[1]Elproduktion!$N$141</f>
        <v>0</v>
      </c>
      <c r="G9" s="62">
        <f>[1]Elproduktion!$R$142</f>
        <v>0</v>
      </c>
      <c r="H9" s="62">
        <f>[1]Elproduktion!$S$143</f>
        <v>0</v>
      </c>
      <c r="I9" s="62">
        <f>[1]Elproduktion!$N$144</f>
        <v>0</v>
      </c>
      <c r="J9" s="62">
        <f>[1]Elproduktion!$T$142</f>
        <v>0</v>
      </c>
      <c r="K9" s="62">
        <f>[1]Elproduktion!U140</f>
        <v>0</v>
      </c>
      <c r="L9" s="62">
        <f>[1]Elproduktion!V140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62">
        <f>[1]Elproduktion!$N$146</f>
        <v>0</v>
      </c>
      <c r="D10" s="62">
        <f>[1]Elproduktion!$N$147</f>
        <v>0</v>
      </c>
      <c r="E10" s="62">
        <f>[1]Elproduktion!$Q$148</f>
        <v>0</v>
      </c>
      <c r="F10" s="62">
        <f>[1]Elproduktion!$N$149</f>
        <v>0</v>
      </c>
      <c r="G10" s="62">
        <f>[1]Elproduktion!$R$150</f>
        <v>0</v>
      </c>
      <c r="H10" s="62">
        <f>[1]Elproduktion!$S$151</f>
        <v>0</v>
      </c>
      <c r="I10" s="62">
        <f>[1]Elproduktion!$N$152</f>
        <v>0</v>
      </c>
      <c r="J10" s="62">
        <f>[1]Elproduktion!$T$150</f>
        <v>0</v>
      </c>
      <c r="K10" s="62">
        <f>[1]Elproduktion!U148</f>
        <v>0</v>
      </c>
      <c r="L10" s="62">
        <f>[1]Elproduktion!V148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63">
        <f>SUM(C5:C10)</f>
        <v>984295.5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>SUM(D11:O11)</f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1737 Torsby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[1]Fjärrvärmeproduktion!$N$170</f>
        <v>0</v>
      </c>
      <c r="C18" s="62"/>
      <c r="D18" s="62">
        <f>[1]Fjärrvärmeproduktion!$N$171</f>
        <v>0</v>
      </c>
      <c r="E18" s="62">
        <f>[1]Fjärrvärmeproduktion!$Q$172</f>
        <v>0</v>
      </c>
      <c r="F18" s="62">
        <f>[1]Fjärrvärmeproduktion!$N$173</f>
        <v>0</v>
      </c>
      <c r="G18" s="62">
        <f>[1]Fjärrvärmeproduktion!$R$174</f>
        <v>0</v>
      </c>
      <c r="H18" s="62">
        <f>[1]Fjärrvärmeproduktion!$S$175</f>
        <v>0</v>
      </c>
      <c r="I18" s="62">
        <f>[1]Fjärrvärmeproduktion!$N$176</f>
        <v>0</v>
      </c>
      <c r="J18" s="62">
        <f>[1]Fjärrvärmeproduktion!$T$174</f>
        <v>0</v>
      </c>
      <c r="K18" s="62">
        <f>[1]Fjärrvärmeproduktion!U172</f>
        <v>0</v>
      </c>
      <c r="L18" s="62">
        <f>[1]Fjärrvärmeproduktion!V172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[1]Fjärrvärmeproduktion!$N$178+[1]Fjärrvärmeproduktion!$N$210</f>
        <v>90734</v>
      </c>
      <c r="C19" s="62"/>
      <c r="D19" s="62">
        <f>[1]Fjärrvärmeproduktion!$N$179</f>
        <v>1164</v>
      </c>
      <c r="E19" s="62">
        <f>[1]Fjärrvärmeproduktion!$Q$180</f>
        <v>0</v>
      </c>
      <c r="F19" s="62">
        <f>[1]Fjärrvärmeproduktion!$N$181</f>
        <v>0</v>
      </c>
      <c r="G19" s="62">
        <f>[1]Fjärrvärmeproduktion!$R$182</f>
        <v>0</v>
      </c>
      <c r="H19" s="62">
        <f>[1]Fjärrvärmeproduktion!$S$183</f>
        <v>81467</v>
      </c>
      <c r="I19" s="62">
        <f>[1]Fjärrvärmeproduktion!$N$184</f>
        <v>0</v>
      </c>
      <c r="J19" s="62">
        <f>[1]Fjärrvärmeproduktion!$T$182</f>
        <v>0</v>
      </c>
      <c r="K19" s="62">
        <f>[1]Fjärrvärmeproduktion!U180</f>
        <v>0</v>
      </c>
      <c r="L19" s="62">
        <f>[1]Fjärrvärmeproduktion!V180</f>
        <v>0</v>
      </c>
      <c r="M19" s="62"/>
      <c r="N19" s="62"/>
      <c r="O19" s="62"/>
      <c r="P19" s="62">
        <f t="shared" ref="P19:P24" si="2">SUM(C19:O19)</f>
        <v>82631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[1]Fjärrvärmeproduktion!$N$186</f>
        <v>0</v>
      </c>
      <c r="C20" s="62"/>
      <c r="D20" s="62">
        <f>[1]Fjärrvärmeproduktion!$N$187</f>
        <v>0</v>
      </c>
      <c r="E20" s="62">
        <f>[1]Fjärrvärmeproduktion!$Q$188</f>
        <v>0</v>
      </c>
      <c r="F20" s="62">
        <f>[1]Fjärrvärmeproduktion!$N$189</f>
        <v>0</v>
      </c>
      <c r="G20" s="62">
        <f>[1]Fjärrvärmeproduktion!$R$190</f>
        <v>0</v>
      </c>
      <c r="H20" s="62">
        <f>[1]Fjärrvärmeproduktion!$S$191</f>
        <v>0</v>
      </c>
      <c r="I20" s="62">
        <f>[1]Fjärrvärmeproduktion!$N$192</f>
        <v>0</v>
      </c>
      <c r="J20" s="62">
        <f>[1]Fjärrvärmeproduktion!$T$190</f>
        <v>0</v>
      </c>
      <c r="K20" s="62">
        <f>[1]Fjärrvärmeproduktion!U188</f>
        <v>0</v>
      </c>
      <c r="L20" s="62">
        <f>[1]Fjärrvärmeproduktion!V188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[1]Fjärrvärmeproduktion!$N$194</f>
        <v>0</v>
      </c>
      <c r="C21" s="62"/>
      <c r="D21" s="62">
        <f>[1]Fjärrvärmeproduktion!$N$195</f>
        <v>0</v>
      </c>
      <c r="E21" s="62">
        <f>[1]Fjärrvärmeproduktion!$Q$196</f>
        <v>0</v>
      </c>
      <c r="F21" s="62">
        <f>[1]Fjärrvärmeproduktion!$N$197</f>
        <v>0</v>
      </c>
      <c r="G21" s="62">
        <f>[1]Fjärrvärmeproduktion!$R$198</f>
        <v>0</v>
      </c>
      <c r="H21" s="62">
        <f>[1]Fjärrvärmeproduktion!$S$199</f>
        <v>0</v>
      </c>
      <c r="I21" s="62">
        <f>[1]Fjärrvärmeproduktion!$N$200</f>
        <v>0</v>
      </c>
      <c r="J21" s="62">
        <f>[1]Fjärrvärmeproduktion!$T$198</f>
        <v>0</v>
      </c>
      <c r="K21" s="62">
        <f>[1]Fjärrvärmeproduktion!U196</f>
        <v>0</v>
      </c>
      <c r="L21" s="62">
        <f>[1]Fjärrvärmeproduktion!V196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[1]Fjärrvärmeproduktion!$N$202</f>
        <v>0</v>
      </c>
      <c r="C22" s="62"/>
      <c r="D22" s="62">
        <f>[1]Fjärrvärmeproduktion!$N$203</f>
        <v>0</v>
      </c>
      <c r="E22" s="62">
        <f>[1]Fjärrvärmeproduktion!$Q$204</f>
        <v>0</v>
      </c>
      <c r="F22" s="62">
        <f>[1]Fjärrvärmeproduktion!$N$205</f>
        <v>0</v>
      </c>
      <c r="G22" s="62">
        <f>[1]Fjärrvärmeproduktion!$R$206</f>
        <v>0</v>
      </c>
      <c r="H22" s="62">
        <f>[1]Fjärrvärmeproduktion!$S$207</f>
        <v>0</v>
      </c>
      <c r="I22" s="62">
        <f>[1]Fjärrvärmeproduktion!$N$208</f>
        <v>0</v>
      </c>
      <c r="J22" s="62">
        <f>[1]Fjärrvärmeproduktion!$T$206</f>
        <v>0</v>
      </c>
      <c r="K22" s="62">
        <f>[1]Fjärrvärmeproduktion!U204</f>
        <v>0</v>
      </c>
      <c r="L22" s="62">
        <f>[1]Fjärrvärmeproduktion!V204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533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2">
        <f>[1]Fjärrvärmeproduktion!$N$211</f>
        <v>0</v>
      </c>
      <c r="E23" s="62">
        <f>[1]Fjärrvärmeproduktion!$Q$212</f>
        <v>0</v>
      </c>
      <c r="F23" s="62">
        <f>[1]Fjärrvärmeproduktion!$N$213</f>
        <v>0</v>
      </c>
      <c r="G23" s="62">
        <f>[1]Fjärrvärmeproduktion!$R$214</f>
        <v>0</v>
      </c>
      <c r="H23" s="62">
        <f>[1]Fjärrvärmeproduktion!$S$215</f>
        <v>0</v>
      </c>
      <c r="I23" s="62">
        <f>[1]Fjärrvärmeproduktion!$N$216</f>
        <v>0</v>
      </c>
      <c r="J23" s="62">
        <f>[1]Fjärrvärmeproduktion!$T$214</f>
        <v>0</v>
      </c>
      <c r="K23" s="62">
        <f>[1]Fjärrvärmeproduktion!U212</f>
        <v>0</v>
      </c>
      <c r="L23" s="62">
        <f>[1]Fjärrvärmeproduktion!V212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90734</v>
      </c>
      <c r="C24" s="62">
        <f t="shared" ref="C24:O24" si="3">SUM(C18:C23)</f>
        <v>0</v>
      </c>
      <c r="D24" s="62">
        <f t="shared" si="3"/>
        <v>1164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81467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82631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201 GWh</v>
      </c>
      <c r="T25" s="31">
        <f>C$44</f>
        <v>0.3774751962597635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161 GWh</v>
      </c>
      <c r="T26" s="31">
        <f>D$44</f>
        <v>0.30127269436425164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0</v>
      </c>
      <c r="U28" s="25"/>
    </row>
    <row r="29" spans="1:34" ht="15.75">
      <c r="A29" s="51" t="str">
        <f>A2</f>
        <v>1737 Torsby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30 GWh</v>
      </c>
      <c r="T29" s="31">
        <f>G$44</f>
        <v>5.5679721835515797E-2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142 GWh</v>
      </c>
      <c r="T30" s="31">
        <f>H$44</f>
        <v>0.26557238754046908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2">
        <f>[1]Slutanvändning!$N$251</f>
        <v>0</v>
      </c>
      <c r="C32" s="64">
        <f>[1]Slutanvändning!$N$252</f>
        <v>53</v>
      </c>
      <c r="D32" s="62">
        <f>[1]Slutanvändning!$N$245</f>
        <v>2977</v>
      </c>
      <c r="E32" s="62">
        <f>[1]Slutanvändning!$Q$246</f>
        <v>0</v>
      </c>
      <c r="F32" s="62">
        <f>[1]Slutanvändning!$N$247</f>
        <v>0</v>
      </c>
      <c r="G32" s="64">
        <f>[1]Slutanvändning!$N$248</f>
        <v>431</v>
      </c>
      <c r="H32" s="64">
        <f>[1]Slutanvändning!$N$249</f>
        <v>0</v>
      </c>
      <c r="I32" s="62">
        <f>[1]Slutanvändning!$N$250</f>
        <v>0</v>
      </c>
      <c r="J32" s="62"/>
      <c r="K32" s="62">
        <f>[1]Slutanvändning!T246</f>
        <v>0</v>
      </c>
      <c r="L32" s="62">
        <f>[1]Slutanvändning!U246</f>
        <v>0</v>
      </c>
      <c r="M32" s="62"/>
      <c r="N32" s="62"/>
      <c r="O32" s="62"/>
      <c r="P32" s="62">
        <f t="shared" ref="P32:P38" si="4">SUM(B32:N32)</f>
        <v>3461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2">
        <f>[1]Slutanvändning!$N$260</f>
        <v>58624</v>
      </c>
      <c r="C33" s="64">
        <f>[1]Slutanvändning!$N$261</f>
        <v>37663</v>
      </c>
      <c r="D33" s="62">
        <f>[1]Slutanvändning!$N$254</f>
        <v>5469</v>
      </c>
      <c r="E33" s="62">
        <f>[1]Slutanvändning!$Q$255</f>
        <v>0</v>
      </c>
      <c r="F33" s="62">
        <f>[1]Slutanvändning!$N$256</f>
        <v>0</v>
      </c>
      <c r="G33" s="64">
        <f>[1]Slutanvändning!$N$257</f>
        <v>0</v>
      </c>
      <c r="H33" s="64">
        <f>[1]Slutanvändning!$N$258</f>
        <v>24616</v>
      </c>
      <c r="I33" s="62">
        <f>[1]Slutanvändning!$N$259</f>
        <v>0</v>
      </c>
      <c r="J33" s="62"/>
      <c r="K33" s="62">
        <f>[1]Slutanvändning!T255</f>
        <v>0</v>
      </c>
      <c r="L33" s="62">
        <f>[1]Slutanvändning!U255</f>
        <v>0</v>
      </c>
      <c r="M33" s="62"/>
      <c r="N33" s="62"/>
      <c r="O33" s="62"/>
      <c r="P33" s="62">
        <f t="shared" si="4"/>
        <v>126372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2">
        <f>[1]Slutanvändning!$N$269</f>
        <v>9451</v>
      </c>
      <c r="C34" s="64">
        <f>[1]Slutanvändning!$N$270</f>
        <v>19606</v>
      </c>
      <c r="D34" s="62">
        <f>[1]Slutanvändning!$N$263</f>
        <v>2002</v>
      </c>
      <c r="E34" s="62">
        <f>[1]Slutanvändning!$Q$264</f>
        <v>0</v>
      </c>
      <c r="F34" s="62">
        <f>[1]Slutanvändning!$N$265</f>
        <v>0</v>
      </c>
      <c r="G34" s="64">
        <f>[1]Slutanvändning!$N$266</f>
        <v>0</v>
      </c>
      <c r="H34" s="64">
        <f>[1]Slutanvändning!$N$267</f>
        <v>0</v>
      </c>
      <c r="I34" s="62">
        <f>[1]Slutanvändning!$N$268</f>
        <v>0</v>
      </c>
      <c r="J34" s="62"/>
      <c r="K34" s="62">
        <f>[1]Slutanvändning!T264</f>
        <v>0</v>
      </c>
      <c r="L34" s="62">
        <f>[1]Slutanvändning!U264</f>
        <v>0</v>
      </c>
      <c r="M34" s="62"/>
      <c r="N34" s="62"/>
      <c r="O34" s="62"/>
      <c r="P34" s="62">
        <f t="shared" si="4"/>
        <v>31059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2">
        <f>[1]Slutanvändning!$N$278</f>
        <v>0</v>
      </c>
      <c r="C35" s="64">
        <f>[1]Slutanvändning!$N$279</f>
        <v>48</v>
      </c>
      <c r="D35" s="62">
        <f>[1]Slutanvändning!$N$272</f>
        <v>147747</v>
      </c>
      <c r="E35" s="62">
        <f>[1]Slutanvändning!$Q$273</f>
        <v>0</v>
      </c>
      <c r="F35" s="62">
        <f>[1]Slutanvändning!$N$274</f>
        <v>0</v>
      </c>
      <c r="G35" s="64">
        <f>[1]Slutanvändning!$N$275</f>
        <v>29249</v>
      </c>
      <c r="H35" s="64">
        <f>[1]Slutanvändning!$N$276</f>
        <v>0</v>
      </c>
      <c r="I35" s="62">
        <f>[1]Slutanvändning!$N$277</f>
        <v>0</v>
      </c>
      <c r="J35" s="62"/>
      <c r="K35" s="62">
        <f>[1]Slutanvändning!T273</f>
        <v>0</v>
      </c>
      <c r="L35" s="62">
        <f>[1]Slutanvändning!U273</f>
        <v>0</v>
      </c>
      <c r="M35" s="62"/>
      <c r="N35" s="62"/>
      <c r="O35" s="62"/>
      <c r="P35" s="62">
        <f>SUM(B35:N35)</f>
        <v>177044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2">
        <f>[1]Slutanvändning!$N$287</f>
        <v>4239</v>
      </c>
      <c r="C36" s="64">
        <f>[1]Slutanvändning!$N$288</f>
        <v>58399</v>
      </c>
      <c r="D36" s="62">
        <f>[1]Slutanvändning!$N$281</f>
        <v>602</v>
      </c>
      <c r="E36" s="62">
        <f>[1]Slutanvändning!$Q$282</f>
        <v>0</v>
      </c>
      <c r="F36" s="62">
        <f>[1]Slutanvändning!$N$283</f>
        <v>0</v>
      </c>
      <c r="G36" s="64">
        <f>[1]Slutanvändning!$N$284</f>
        <v>0</v>
      </c>
      <c r="H36" s="64">
        <f>[1]Slutanvändning!$N$285</f>
        <v>0</v>
      </c>
      <c r="I36" s="62">
        <f>[1]Slutanvändning!$N$286</f>
        <v>0</v>
      </c>
      <c r="J36" s="62"/>
      <c r="K36" s="62">
        <f>[1]Slutanvändning!T282</f>
        <v>0</v>
      </c>
      <c r="L36" s="62">
        <f>[1]Slutanvändning!U282</f>
        <v>0</v>
      </c>
      <c r="M36" s="62"/>
      <c r="N36" s="62"/>
      <c r="O36" s="62"/>
      <c r="P36" s="62">
        <f t="shared" si="4"/>
        <v>63240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2">
        <f>[1]Slutanvändning!$N$296</f>
        <v>3761</v>
      </c>
      <c r="C37" s="64">
        <f>[1]Slutanvändning!$N$297</f>
        <v>59491</v>
      </c>
      <c r="D37" s="62">
        <f>[1]Slutanvändning!$N$290</f>
        <v>603</v>
      </c>
      <c r="E37" s="62">
        <f>[1]Slutanvändning!$Q$291</f>
        <v>0</v>
      </c>
      <c r="F37" s="62">
        <f>[1]Slutanvändning!$N$292</f>
        <v>0</v>
      </c>
      <c r="G37" s="64">
        <f>[1]Slutanvändning!$N$293</f>
        <v>0</v>
      </c>
      <c r="H37" s="64">
        <f>[1]Slutanvändning!$N$294</f>
        <v>35480</v>
      </c>
      <c r="I37" s="62">
        <f>[1]Slutanvändning!$N$295</f>
        <v>0</v>
      </c>
      <c r="J37" s="62"/>
      <c r="K37" s="62">
        <f>[1]Slutanvändning!T291</f>
        <v>0</v>
      </c>
      <c r="L37" s="62">
        <f>[1]Slutanvändning!U291</f>
        <v>0</v>
      </c>
      <c r="M37" s="62"/>
      <c r="N37" s="62"/>
      <c r="O37" s="62"/>
      <c r="P37" s="62">
        <f t="shared" si="4"/>
        <v>99335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2">
        <f>[1]Slutanvändning!$N$305</f>
        <v>11796</v>
      </c>
      <c r="C38" s="64">
        <f>[1]Slutanvändning!$N$306</f>
        <v>2210</v>
      </c>
      <c r="D38" s="62">
        <f>[1]Slutanvändning!$N$299</f>
        <v>29</v>
      </c>
      <c r="E38" s="62">
        <f>[1]Slutanvändning!$Q$300</f>
        <v>0</v>
      </c>
      <c r="F38" s="62">
        <f>[1]Slutanvändning!$N$301</f>
        <v>0</v>
      </c>
      <c r="G38" s="64">
        <f>[1]Slutanvändning!$N$302</f>
        <v>0</v>
      </c>
      <c r="H38" s="64">
        <f>[1]Slutanvändning!$N$303</f>
        <v>0</v>
      </c>
      <c r="I38" s="62">
        <f>[1]Slutanvändning!$N$304</f>
        <v>0</v>
      </c>
      <c r="J38" s="62"/>
      <c r="K38" s="62">
        <f>[1]Slutanvändning!T300</f>
        <v>0</v>
      </c>
      <c r="L38" s="62">
        <f>[1]Slutanvändning!U300</f>
        <v>0</v>
      </c>
      <c r="M38" s="62"/>
      <c r="N38" s="62"/>
      <c r="O38" s="62"/>
      <c r="P38" s="62">
        <f t="shared" si="4"/>
        <v>14035</v>
      </c>
      <c r="Q38" s="22"/>
      <c r="R38" s="33"/>
      <c r="S38" s="18"/>
      <c r="T38" s="29"/>
      <c r="U38" s="25"/>
    </row>
    <row r="39" spans="1:47" ht="15.75">
      <c r="A39" s="5" t="s">
        <v>39</v>
      </c>
      <c r="B39" s="62">
        <f>[1]Slutanvändning!$N$314</f>
        <v>0</v>
      </c>
      <c r="C39" s="64">
        <f>[1]Slutanvändning!$N$315</f>
        <v>8838</v>
      </c>
      <c r="D39" s="62">
        <f>[1]Slutanvändning!$N$308</f>
        <v>0</v>
      </c>
      <c r="E39" s="62">
        <f>[1]Slutanvändning!$Q$309</f>
        <v>0</v>
      </c>
      <c r="F39" s="62">
        <f>[1]Slutanvändning!$N$310</f>
        <v>0</v>
      </c>
      <c r="G39" s="64">
        <f>[1]Slutanvändning!$N$311</f>
        <v>0</v>
      </c>
      <c r="H39" s="64">
        <f>[1]Slutanvändning!$N$312</f>
        <v>0</v>
      </c>
      <c r="I39" s="62">
        <f>[1]Slutanvändning!$N$313</f>
        <v>0</v>
      </c>
      <c r="J39" s="62"/>
      <c r="K39" s="62">
        <f>[1]Slutanvändning!T309</f>
        <v>0</v>
      </c>
      <c r="L39" s="62">
        <f>[1]Slutanvändning!U309</f>
        <v>0</v>
      </c>
      <c r="M39" s="62"/>
      <c r="N39" s="62"/>
      <c r="O39" s="62"/>
      <c r="P39" s="62">
        <f>SUM(B39:N39)</f>
        <v>8838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87871</v>
      </c>
      <c r="C40" s="62">
        <f t="shared" ref="C40:O40" si="5">SUM(C32:C39)</f>
        <v>186308</v>
      </c>
      <c r="D40" s="62">
        <f t="shared" si="5"/>
        <v>159429</v>
      </c>
      <c r="E40" s="62">
        <f t="shared" si="5"/>
        <v>0</v>
      </c>
      <c r="F40" s="62">
        <f>SUM(F32:F39)</f>
        <v>0</v>
      </c>
      <c r="G40" s="62">
        <f t="shared" si="5"/>
        <v>29680</v>
      </c>
      <c r="H40" s="62">
        <f t="shared" si="5"/>
        <v>60096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523384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18 GWh</v>
      </c>
      <c r="T41" s="44"/>
    </row>
    <row r="42" spans="1:47">
      <c r="A42" s="35" t="s">
        <v>43</v>
      </c>
      <c r="B42" s="122">
        <f>B39+B38+B37</f>
        <v>15557</v>
      </c>
      <c r="C42" s="122">
        <f>C39+C38+C37</f>
        <v>70539</v>
      </c>
      <c r="D42" s="122">
        <f>D39+D38+D37</f>
        <v>632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35480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122208</v>
      </c>
      <c r="Q42" s="23"/>
      <c r="R42" s="30" t="s">
        <v>41</v>
      </c>
      <c r="S42" s="10" t="str">
        <f>ROUND(P42/1000,0) &amp;" GWh"</f>
        <v>122 GWh</v>
      </c>
      <c r="T42" s="31">
        <f>P42/P40</f>
        <v>0.23349586536844841</v>
      </c>
    </row>
    <row r="43" spans="1:47">
      <c r="A43" s="36" t="s">
        <v>45</v>
      </c>
      <c r="B43" s="124"/>
      <c r="C43" s="125">
        <f>C40+C24-C7+C46</f>
        <v>201212.64</v>
      </c>
      <c r="D43" s="125">
        <f t="shared" ref="D43:O43" si="7">D11+D24+D40</f>
        <v>160593</v>
      </c>
      <c r="E43" s="125">
        <f t="shared" si="7"/>
        <v>0</v>
      </c>
      <c r="F43" s="125">
        <f t="shared" si="7"/>
        <v>0</v>
      </c>
      <c r="G43" s="125">
        <f t="shared" si="7"/>
        <v>29680</v>
      </c>
      <c r="H43" s="125">
        <f t="shared" si="7"/>
        <v>141563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533048.64</v>
      </c>
      <c r="Q43" s="23"/>
      <c r="R43" s="30" t="s">
        <v>42</v>
      </c>
      <c r="S43" s="10" t="str">
        <f>ROUND(P36/1000,0) &amp;" GWh"</f>
        <v>63 GWh</v>
      </c>
      <c r="T43" s="43">
        <f>P36/P40</f>
        <v>0.12082906623053055</v>
      </c>
    </row>
    <row r="44" spans="1:47">
      <c r="A44" s="36" t="s">
        <v>46</v>
      </c>
      <c r="B44" s="122"/>
      <c r="C44" s="128">
        <f>C43/$P$43</f>
        <v>0.3774751962597635</v>
      </c>
      <c r="D44" s="128">
        <f t="shared" ref="D44:P44" si="8">D43/$P$43</f>
        <v>0.30127269436425164</v>
      </c>
      <c r="E44" s="128">
        <f t="shared" si="8"/>
        <v>0</v>
      </c>
      <c r="F44" s="128">
        <f t="shared" si="8"/>
        <v>0</v>
      </c>
      <c r="G44" s="128">
        <f t="shared" si="8"/>
        <v>5.5679721835515797E-2</v>
      </c>
      <c r="H44" s="128">
        <f t="shared" si="8"/>
        <v>0.26557238754046908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31 GWh</v>
      </c>
      <c r="T44" s="31">
        <f>P34/P40</f>
        <v>5.9342662366446051E-2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3 GWh</v>
      </c>
      <c r="T45" s="31">
        <f>P32/P40</f>
        <v>6.6127355822875747E-3</v>
      </c>
      <c r="U45" s="25"/>
    </row>
    <row r="46" spans="1:47">
      <c r="A46" s="37" t="s">
        <v>49</v>
      </c>
      <c r="B46" s="125">
        <f>B24-B40</f>
        <v>2863</v>
      </c>
      <c r="C46" s="125">
        <f>(C40+C24)*0.08</f>
        <v>14904.64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126 GWh</v>
      </c>
      <c r="T46" s="43">
        <f>P33/P40</f>
        <v>0.24145178301209055</v>
      </c>
      <c r="U46" s="25"/>
    </row>
    <row r="47" spans="1:47">
      <c r="A47" s="37" t="s">
        <v>51</v>
      </c>
      <c r="B47" s="129">
        <f>B46/B24</f>
        <v>3.1553772565962042E-2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177 GWh</v>
      </c>
      <c r="T47" s="43">
        <f>P35/P40</f>
        <v>0.33826788744019687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523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U71"/>
  <sheetViews>
    <sheetView zoomScale="70" zoomScaleNormal="7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89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62"/>
      <c r="C5" s="63">
        <f>[1]Solceller!$C$12</f>
        <v>1529.5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>
        <f>SUM(D5:O5)</f>
        <v>0</v>
      </c>
      <c r="Q5" s="40"/>
      <c r="AG5" s="40"/>
      <c r="AH5" s="40"/>
    </row>
    <row r="6" spans="1:34" ht="15.75">
      <c r="A6" s="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62"/>
      <c r="C7" s="64">
        <f>[1]Elproduktion!$N$362</f>
        <v>0</v>
      </c>
      <c r="D7" s="62">
        <f>[1]Elproduktion!$N$363</f>
        <v>0</v>
      </c>
      <c r="E7" s="62">
        <f>[1]Elproduktion!$Q$364</f>
        <v>0</v>
      </c>
      <c r="F7" s="62">
        <f>[1]Elproduktion!$N$365</f>
        <v>0</v>
      </c>
      <c r="G7" s="62">
        <f>[1]Elproduktion!$R$366</f>
        <v>0</v>
      </c>
      <c r="H7" s="62">
        <f>[1]Elproduktion!$S$367</f>
        <v>0</v>
      </c>
      <c r="I7" s="62">
        <f>[1]Elproduktion!$N$368</f>
        <v>0</v>
      </c>
      <c r="J7" s="62">
        <f>[1]Elproduktion!$T$366</f>
        <v>0</v>
      </c>
      <c r="K7" s="62">
        <f>[1]Elproduktion!U364</f>
        <v>0</v>
      </c>
      <c r="L7" s="62">
        <f>[1]Elproduktion!V364</f>
        <v>0</v>
      </c>
      <c r="M7" s="62"/>
      <c r="N7" s="62"/>
      <c r="O7" s="62"/>
      <c r="P7" s="62">
        <f t="shared" si="0"/>
        <v>0</v>
      </c>
      <c r="Q7" s="40"/>
      <c r="AG7" s="40"/>
      <c r="AH7" s="40"/>
    </row>
    <row r="8" spans="1:34" ht="15.75">
      <c r="A8" s="5" t="s">
        <v>11</v>
      </c>
      <c r="B8" s="62"/>
      <c r="C8" s="64">
        <f>[1]Elproduktion!$N$370</f>
        <v>0</v>
      </c>
      <c r="D8" s="62">
        <f>[1]Elproduktion!$N$371</f>
        <v>0</v>
      </c>
      <c r="E8" s="62">
        <f>[1]Elproduktion!$Q$372</f>
        <v>0</v>
      </c>
      <c r="F8" s="62">
        <f>[1]Elproduktion!$N$373</f>
        <v>0</v>
      </c>
      <c r="G8" s="62">
        <f>[1]Elproduktion!$R$374</f>
        <v>0</v>
      </c>
      <c r="H8" s="62">
        <f>[1]Elproduktion!$S$375</f>
        <v>0</v>
      </c>
      <c r="I8" s="62">
        <f>[1]Elproduktion!$N$376</f>
        <v>0</v>
      </c>
      <c r="J8" s="62">
        <f>[1]Elproduktion!$T$374</f>
        <v>0</v>
      </c>
      <c r="K8" s="62">
        <f>[1]Elproduktion!U372</f>
        <v>0</v>
      </c>
      <c r="L8" s="62">
        <f>[1]Elproduktion!V372</f>
        <v>0</v>
      </c>
      <c r="M8" s="62"/>
      <c r="N8" s="62"/>
      <c r="O8" s="62"/>
      <c r="P8" s="62">
        <f t="shared" si="0"/>
        <v>0</v>
      </c>
      <c r="Q8" s="40"/>
      <c r="AG8" s="40"/>
      <c r="AH8" s="40"/>
    </row>
    <row r="9" spans="1:34" ht="15.75">
      <c r="A9" s="5" t="s">
        <v>12</v>
      </c>
      <c r="B9" s="62"/>
      <c r="C9" s="136">
        <f>[1]Elproduktion!$N$378+'[1]Mindre vattenkraft, från LST'!$C$8</f>
        <v>19154.477999999999</v>
      </c>
      <c r="D9" s="62">
        <f>[1]Elproduktion!$N$379</f>
        <v>0</v>
      </c>
      <c r="E9" s="62">
        <f>[1]Elproduktion!$Q$380</f>
        <v>0</v>
      </c>
      <c r="F9" s="62">
        <f>[1]Elproduktion!$N$381</f>
        <v>0</v>
      </c>
      <c r="G9" s="62">
        <f>[1]Elproduktion!$R$382</f>
        <v>0</v>
      </c>
      <c r="H9" s="62">
        <f>[1]Elproduktion!$S$383</f>
        <v>0</v>
      </c>
      <c r="I9" s="62">
        <f>[1]Elproduktion!$N$384</f>
        <v>0</v>
      </c>
      <c r="J9" s="62">
        <f>[1]Elproduktion!$T$382</f>
        <v>0</v>
      </c>
      <c r="K9" s="62">
        <f>[1]Elproduktion!U380</f>
        <v>0</v>
      </c>
      <c r="L9" s="62">
        <f>[1]Elproduktion!V380</f>
        <v>0</v>
      </c>
      <c r="M9" s="62"/>
      <c r="N9" s="62"/>
      <c r="O9" s="62"/>
      <c r="P9" s="62">
        <f t="shared" si="0"/>
        <v>0</v>
      </c>
      <c r="Q9" s="40"/>
      <c r="AG9" s="40"/>
      <c r="AH9" s="40"/>
    </row>
    <row r="10" spans="1:34" ht="15.75">
      <c r="A10" s="5" t="s">
        <v>13</v>
      </c>
      <c r="B10" s="62"/>
      <c r="C10" s="151">
        <f>[1]Elproduktion!$N$386</f>
        <v>160417.11278195487</v>
      </c>
      <c r="D10" s="62">
        <f>[1]Elproduktion!$N$387</f>
        <v>0</v>
      </c>
      <c r="E10" s="62">
        <f>[1]Elproduktion!$Q$388</f>
        <v>0</v>
      </c>
      <c r="F10" s="62">
        <f>[1]Elproduktion!$N$389</f>
        <v>0</v>
      </c>
      <c r="G10" s="62">
        <f>[1]Elproduktion!$R$390</f>
        <v>0</v>
      </c>
      <c r="H10" s="62">
        <f>[1]Elproduktion!$S$391</f>
        <v>0</v>
      </c>
      <c r="I10" s="62">
        <f>[1]Elproduktion!$N$392</f>
        <v>0</v>
      </c>
      <c r="J10" s="62">
        <f>[1]Elproduktion!$T$390</f>
        <v>0</v>
      </c>
      <c r="K10" s="62">
        <f>[1]Elproduktion!U388</f>
        <v>0</v>
      </c>
      <c r="L10" s="62">
        <f>[1]Elproduktion!V388</f>
        <v>0</v>
      </c>
      <c r="M10" s="62"/>
      <c r="N10" s="62"/>
      <c r="O10" s="62"/>
      <c r="P10" s="62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62"/>
      <c r="C11" s="152">
        <f>SUM(C5:C10)</f>
        <v>181101.09078195487</v>
      </c>
      <c r="D11" s="62">
        <f t="shared" ref="D11:O11" si="1">SUM(D5:D10)</f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1765 Årjäng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89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[1]Fjärrvärmeproduktion!$N$506</f>
        <v>0</v>
      </c>
      <c r="C18" s="62"/>
      <c r="D18" s="62">
        <f>[1]Fjärrvärmeproduktion!$N$507</f>
        <v>0</v>
      </c>
      <c r="E18" s="62">
        <f>[1]Fjärrvärmeproduktion!$Q$508</f>
        <v>0</v>
      </c>
      <c r="F18" s="62">
        <f>[1]Fjärrvärmeproduktion!$N$509</f>
        <v>0</v>
      </c>
      <c r="G18" s="62">
        <f>[1]Fjärrvärmeproduktion!$R$510</f>
        <v>0</v>
      </c>
      <c r="H18" s="62">
        <f>[1]Fjärrvärmeproduktion!$S$511</f>
        <v>0</v>
      </c>
      <c r="I18" s="62">
        <f>[1]Fjärrvärmeproduktion!$N$512</f>
        <v>0</v>
      </c>
      <c r="J18" s="62">
        <f>[1]Fjärrvärmeproduktion!$T$510</f>
        <v>0</v>
      </c>
      <c r="K18" s="62">
        <f>[1]Fjärrvärmeproduktion!U508</f>
        <v>0</v>
      </c>
      <c r="L18" s="62">
        <f>[1]Fjärrvärmeproduktion!V508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[1]Fjärrvärmeproduktion!$N$514</f>
        <v>4088</v>
      </c>
      <c r="C19" s="62"/>
      <c r="D19" s="62">
        <f>[1]Fjärrvärmeproduktion!$N$515</f>
        <v>716</v>
      </c>
      <c r="E19" s="62">
        <f>[1]Fjärrvärmeproduktion!$Q$516</f>
        <v>0</v>
      </c>
      <c r="F19" s="62">
        <f>[1]Fjärrvärmeproduktion!$N$517</f>
        <v>0</v>
      </c>
      <c r="G19" s="62">
        <f>[1]Fjärrvärmeproduktion!$R$518</f>
        <v>0</v>
      </c>
      <c r="H19" s="62">
        <f>[1]Fjärrvärmeproduktion!$S$519</f>
        <v>3840</v>
      </c>
      <c r="I19" s="62">
        <f>[1]Fjärrvärmeproduktion!$N$520</f>
        <v>0</v>
      </c>
      <c r="J19" s="62">
        <f>[1]Fjärrvärmeproduktion!$T$518</f>
        <v>0</v>
      </c>
      <c r="K19" s="62">
        <f>[1]Fjärrvärmeproduktion!U516</f>
        <v>0</v>
      </c>
      <c r="L19" s="62">
        <f>[1]Fjärrvärmeproduktion!V516</f>
        <v>0</v>
      </c>
      <c r="M19" s="62"/>
      <c r="N19" s="62"/>
      <c r="O19" s="62"/>
      <c r="P19" s="62">
        <f t="shared" ref="P19:P24" si="2">SUM(C19:O19)</f>
        <v>4556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[1]Fjärrvärmeproduktion!$N$522</f>
        <v>0</v>
      </c>
      <c r="C20" s="62"/>
      <c r="D20" s="62">
        <f>[1]Fjärrvärmeproduktion!$N$523</f>
        <v>0</v>
      </c>
      <c r="E20" s="62">
        <f>[1]Fjärrvärmeproduktion!$Q$524</f>
        <v>0</v>
      </c>
      <c r="F20" s="62">
        <f>[1]Fjärrvärmeproduktion!$N$525</f>
        <v>0</v>
      </c>
      <c r="G20" s="62">
        <f>[1]Fjärrvärmeproduktion!$R$526</f>
        <v>0</v>
      </c>
      <c r="H20" s="62">
        <f>[1]Fjärrvärmeproduktion!$S$527</f>
        <v>0</v>
      </c>
      <c r="I20" s="62">
        <f>[1]Fjärrvärmeproduktion!$N$528</f>
        <v>0</v>
      </c>
      <c r="J20" s="62">
        <f>[1]Fjärrvärmeproduktion!$T$526</f>
        <v>0</v>
      </c>
      <c r="K20" s="62">
        <f>[1]Fjärrvärmeproduktion!U524</f>
        <v>0</v>
      </c>
      <c r="L20" s="62">
        <f>[1]Fjärrvärmeproduktion!V524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[1]Fjärrvärmeproduktion!$N$530</f>
        <v>0</v>
      </c>
      <c r="C21" s="62"/>
      <c r="D21" s="62">
        <f>[1]Fjärrvärmeproduktion!$N$531</f>
        <v>0</v>
      </c>
      <c r="E21" s="62">
        <f>[1]Fjärrvärmeproduktion!$Q$532</f>
        <v>0</v>
      </c>
      <c r="F21" s="62">
        <f>[1]Fjärrvärmeproduktion!$N$533</f>
        <v>0</v>
      </c>
      <c r="G21" s="62">
        <f>[1]Fjärrvärmeproduktion!$R$534</f>
        <v>0</v>
      </c>
      <c r="H21" s="62">
        <f>[1]Fjärrvärmeproduktion!$S$535</f>
        <v>0</v>
      </c>
      <c r="I21" s="62">
        <f>[1]Fjärrvärmeproduktion!$N$536</f>
        <v>0</v>
      </c>
      <c r="J21" s="62">
        <f>[1]Fjärrvärmeproduktion!$T$534</f>
        <v>0</v>
      </c>
      <c r="K21" s="62">
        <f>[1]Fjärrvärmeproduktion!U532</f>
        <v>0</v>
      </c>
      <c r="L21" s="62">
        <f>[1]Fjärrvärmeproduktion!V532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[1]Fjärrvärmeproduktion!$N$538</f>
        <v>12359</v>
      </c>
      <c r="C22" s="62"/>
      <c r="D22" s="62">
        <f>[1]Fjärrvärmeproduktion!$N$539</f>
        <v>0</v>
      </c>
      <c r="E22" s="62">
        <f>[1]Fjärrvärmeproduktion!$Q$540</f>
        <v>0</v>
      </c>
      <c r="F22" s="62">
        <f>[1]Fjärrvärmeproduktion!$N$541</f>
        <v>0</v>
      </c>
      <c r="G22" s="62">
        <f>[1]Fjärrvärmeproduktion!$R$542</f>
        <v>0</v>
      </c>
      <c r="H22" s="62">
        <f>[1]Fjärrvärmeproduktion!$S$543</f>
        <v>0</v>
      </c>
      <c r="I22" s="62">
        <f>[1]Fjärrvärmeproduktion!$N$544</f>
        <v>0</v>
      </c>
      <c r="J22" s="62">
        <f>[1]Fjärrvärmeproduktion!$T$542</f>
        <v>0</v>
      </c>
      <c r="K22" s="62">
        <f>[1]Fjärrvärmeproduktion!U540</f>
        <v>0</v>
      </c>
      <c r="L22" s="62">
        <f>[1]Fjärrvärmeproduktion!V540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373 GWh</v>
      </c>
      <c r="T22" s="27"/>
      <c r="U22" s="25"/>
    </row>
    <row r="23" spans="1:34" ht="15.75">
      <c r="A23" s="5" t="s">
        <v>23</v>
      </c>
      <c r="B23" s="64">
        <f>[1]Fjärrvärmeproduktion!$N$546</f>
        <v>0</v>
      </c>
      <c r="C23" s="62"/>
      <c r="D23" s="62">
        <f>[1]Fjärrvärmeproduktion!$N$547</f>
        <v>0</v>
      </c>
      <c r="E23" s="62">
        <f>[1]Fjärrvärmeproduktion!$Q$548</f>
        <v>0</v>
      </c>
      <c r="F23" s="62">
        <f>[1]Fjärrvärmeproduktion!$N$549</f>
        <v>0</v>
      </c>
      <c r="G23" s="62">
        <f>[1]Fjärrvärmeproduktion!$R$550</f>
        <v>0</v>
      </c>
      <c r="H23" s="62">
        <f>[1]Fjärrvärmeproduktion!$S$551</f>
        <v>0</v>
      </c>
      <c r="I23" s="62">
        <f>[1]Fjärrvärmeproduktion!$N$552</f>
        <v>0</v>
      </c>
      <c r="J23" s="62">
        <f>[1]Fjärrvärmeproduktion!$T$550</f>
        <v>0</v>
      </c>
      <c r="K23" s="62">
        <f>[1]Fjärrvärmeproduktion!U548</f>
        <v>0</v>
      </c>
      <c r="L23" s="62">
        <f>[1]Fjärrvärmeproduktion!V548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16447</v>
      </c>
      <c r="C24" s="62">
        <f t="shared" ref="C24:O24" si="3">SUM(C18:C23)</f>
        <v>0</v>
      </c>
      <c r="D24" s="62">
        <f t="shared" si="3"/>
        <v>716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3840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4556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125 GWh</v>
      </c>
      <c r="T25" s="31">
        <f>C$44</f>
        <v>0.3350965526871299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125 GWh</v>
      </c>
      <c r="T26" s="31">
        <f>D$44</f>
        <v>0.33676662913571276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3 GWh</v>
      </c>
      <c r="T28" s="31">
        <f>F$44</f>
        <v>7.9990160673390452E-3</v>
      </c>
      <c r="U28" s="25"/>
    </row>
    <row r="29" spans="1:34" ht="15.75">
      <c r="A29" s="51" t="str">
        <f>A2</f>
        <v>1765 Årjäng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27 GWh</v>
      </c>
      <c r="T29" s="31">
        <f>G$44</f>
        <v>7.263536066516596E-2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92 GWh</v>
      </c>
      <c r="T30" s="31">
        <f>H$44</f>
        <v>0.24750244144465236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2">
        <f>[1]Slutanvändning!$N$737</f>
        <v>0</v>
      </c>
      <c r="C32" s="64">
        <f>[1]Slutanvändning!$N$738</f>
        <v>866</v>
      </c>
      <c r="D32" s="62">
        <f>[1]Slutanvändning!$N$731</f>
        <v>1322</v>
      </c>
      <c r="E32" s="62">
        <f>[1]Slutanvändning!$Q$732</f>
        <v>0</v>
      </c>
      <c r="F32" s="64">
        <f>[1]Slutanvändning!$N$733</f>
        <v>0</v>
      </c>
      <c r="G32" s="62">
        <f>[1]Slutanvändning!$N$734</f>
        <v>272</v>
      </c>
      <c r="H32" s="64">
        <f>[1]Slutanvändning!$N$735</f>
        <v>0</v>
      </c>
      <c r="I32" s="62">
        <f>[1]Slutanvändning!$N$736</f>
        <v>0</v>
      </c>
      <c r="J32" s="62"/>
      <c r="K32" s="62">
        <f>[1]Slutanvändning!T732</f>
        <v>0</v>
      </c>
      <c r="L32" s="62">
        <f>[1]Slutanvändning!U732</f>
        <v>0</v>
      </c>
      <c r="M32" s="62"/>
      <c r="N32" s="62"/>
      <c r="O32" s="62"/>
      <c r="P32" s="62">
        <f t="shared" ref="P32:P38" si="4">SUM(B32:N32)</f>
        <v>2460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2">
        <f>[1]Slutanvändning!$N$746</f>
        <v>132</v>
      </c>
      <c r="C33" s="141">
        <f>[1]Slutanvändning!$N$747</f>
        <v>29011.5</v>
      </c>
      <c r="D33" s="62">
        <f>[1]Slutanvändning!$N$740</f>
        <v>3945</v>
      </c>
      <c r="E33" s="62">
        <f>[1]Slutanvändning!$Q$741</f>
        <v>0</v>
      </c>
      <c r="F33" s="64">
        <f>[1]Slutanvändning!$N$742</f>
        <v>2980</v>
      </c>
      <c r="G33" s="62">
        <f>[1]Slutanvändning!$N$743</f>
        <v>0</v>
      </c>
      <c r="H33" s="64">
        <f>[1]Slutanvändning!$N$744</f>
        <v>59857</v>
      </c>
      <c r="I33" s="62">
        <f>[1]Slutanvändning!$N$745</f>
        <v>0</v>
      </c>
      <c r="J33" s="62"/>
      <c r="K33" s="62">
        <f>[1]Slutanvändning!T741</f>
        <v>0</v>
      </c>
      <c r="L33" s="62">
        <f>[1]Slutanvändning!U741</f>
        <v>0</v>
      </c>
      <c r="M33" s="62"/>
      <c r="N33" s="62"/>
      <c r="O33" s="62"/>
      <c r="P33" s="140">
        <f t="shared" si="4"/>
        <v>95925.5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2">
        <f>[1]Slutanvändning!$N$755</f>
        <v>5075</v>
      </c>
      <c r="C34" s="64">
        <f>[1]Slutanvändning!$N$756</f>
        <v>8280</v>
      </c>
      <c r="D34" s="62">
        <f>[1]Slutanvändning!$N$749</f>
        <v>0</v>
      </c>
      <c r="E34" s="62">
        <f>[1]Slutanvändning!$Q$750</f>
        <v>0</v>
      </c>
      <c r="F34" s="64">
        <f>[1]Slutanvändning!$N$751</f>
        <v>0</v>
      </c>
      <c r="G34" s="62">
        <f>[1]Slutanvändning!$N$752</f>
        <v>0</v>
      </c>
      <c r="H34" s="64">
        <f>[1]Slutanvändning!$N$753</f>
        <v>0</v>
      </c>
      <c r="I34" s="62">
        <f>[1]Slutanvändning!$N$754</f>
        <v>0</v>
      </c>
      <c r="J34" s="62"/>
      <c r="K34" s="62">
        <f>[1]Slutanvändning!T750</f>
        <v>0</v>
      </c>
      <c r="L34" s="62">
        <f>[1]Slutanvändning!U750</f>
        <v>0</v>
      </c>
      <c r="M34" s="62"/>
      <c r="N34" s="62"/>
      <c r="O34" s="62"/>
      <c r="P34" s="62">
        <f t="shared" si="4"/>
        <v>13355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2">
        <f>[1]Slutanvändning!$N$764</f>
        <v>0</v>
      </c>
      <c r="C35" s="64">
        <f>[1]Slutanvändning!$N$765</f>
        <v>0</v>
      </c>
      <c r="D35" s="62">
        <f>[1]Slutanvändning!$N$758</f>
        <v>119043</v>
      </c>
      <c r="E35" s="62">
        <f>[1]Slutanvändning!$Q$759</f>
        <v>0</v>
      </c>
      <c r="F35" s="64">
        <f>[1]Slutanvändning!$N$760</f>
        <v>0</v>
      </c>
      <c r="G35" s="62">
        <f>[1]Slutanvändning!$N$761</f>
        <v>26788</v>
      </c>
      <c r="H35" s="64">
        <f>[1]Slutanvändning!$N$762</f>
        <v>0</v>
      </c>
      <c r="I35" s="62">
        <f>[1]Slutanvändning!$N$763</f>
        <v>0</v>
      </c>
      <c r="J35" s="62"/>
      <c r="K35" s="62">
        <f>[1]Slutanvändning!T759</f>
        <v>0</v>
      </c>
      <c r="L35" s="62">
        <f>[1]Slutanvändning!U759</f>
        <v>0</v>
      </c>
      <c r="M35" s="62"/>
      <c r="N35" s="62"/>
      <c r="O35" s="62"/>
      <c r="P35" s="62">
        <f>SUM(B35:N35)</f>
        <v>145831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2">
        <f>[1]Slutanvändning!$N$773</f>
        <v>2122</v>
      </c>
      <c r="C36" s="64">
        <f>[1]Slutanvändning!$N$774</f>
        <v>27637</v>
      </c>
      <c r="D36" s="62">
        <f>[1]Slutanvändning!$N$767</f>
        <v>0</v>
      </c>
      <c r="E36" s="62">
        <f>[1]Slutanvändning!$Q$768</f>
        <v>0</v>
      </c>
      <c r="F36" s="64">
        <f>[1]Slutanvändning!$N$769</f>
        <v>0</v>
      </c>
      <c r="G36" s="62">
        <f>[1]Slutanvändning!$N$770</f>
        <v>0</v>
      </c>
      <c r="H36" s="64">
        <f>[1]Slutanvändning!$N$771</f>
        <v>0</v>
      </c>
      <c r="I36" s="62">
        <f>[1]Slutanvändning!$N$772</f>
        <v>0</v>
      </c>
      <c r="J36" s="62"/>
      <c r="K36" s="62">
        <f>[1]Slutanvändning!T768</f>
        <v>0</v>
      </c>
      <c r="L36" s="62">
        <f>[1]Slutanvändning!U768</f>
        <v>0</v>
      </c>
      <c r="M36" s="62"/>
      <c r="N36" s="62"/>
      <c r="O36" s="62"/>
      <c r="P36" s="62">
        <f t="shared" si="4"/>
        <v>29759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2">
        <f>[1]Slutanvändning!$N$782</f>
        <v>247</v>
      </c>
      <c r="C37" s="64">
        <f>[1]Slutanvändning!$N$783</f>
        <v>45812</v>
      </c>
      <c r="D37" s="62">
        <f>[1]Slutanvändning!$N$776</f>
        <v>282</v>
      </c>
      <c r="E37" s="62">
        <f>[1]Slutanvändning!$Q$777</f>
        <v>0</v>
      </c>
      <c r="F37" s="64">
        <f>[1]Slutanvändning!$N$778</f>
        <v>0</v>
      </c>
      <c r="G37" s="62">
        <f>[1]Slutanvändning!$N$779</f>
        <v>0</v>
      </c>
      <c r="H37" s="64">
        <f>[1]Slutanvändning!$N$780</f>
        <v>28509</v>
      </c>
      <c r="I37" s="62">
        <f>[1]Slutanvändning!$N$781</f>
        <v>0</v>
      </c>
      <c r="J37" s="62"/>
      <c r="K37" s="62">
        <f>[1]Slutanvändning!T777</f>
        <v>0</v>
      </c>
      <c r="L37" s="62">
        <f>[1]Slutanvändning!U777</f>
        <v>0</v>
      </c>
      <c r="M37" s="62"/>
      <c r="N37" s="62"/>
      <c r="O37" s="62"/>
      <c r="P37" s="62">
        <f t="shared" si="4"/>
        <v>74850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2">
        <f>[1]Slutanvändning!$N$791</f>
        <v>6612</v>
      </c>
      <c r="C38" s="64">
        <f>[1]Slutanvändning!$N$792</f>
        <v>2646</v>
      </c>
      <c r="D38" s="62">
        <f>[1]Slutanvändning!$N$785</f>
        <v>153</v>
      </c>
      <c r="E38" s="62">
        <f>[1]Slutanvändning!$Q$786</f>
        <v>0</v>
      </c>
      <c r="F38" s="64">
        <f>[1]Slutanvändning!$N$787</f>
        <v>0</v>
      </c>
      <c r="G38" s="62">
        <f>[1]Slutanvändning!$N$788</f>
        <v>0</v>
      </c>
      <c r="H38" s="64">
        <f>[1]Slutanvändning!$N$789</f>
        <v>0</v>
      </c>
      <c r="I38" s="62">
        <f>[1]Slutanvändning!$N$790</f>
        <v>0</v>
      </c>
      <c r="J38" s="62"/>
      <c r="K38" s="62">
        <f>[1]Slutanvändning!T786</f>
        <v>0</v>
      </c>
      <c r="L38" s="62">
        <f>[1]Slutanvändning!U786</f>
        <v>0</v>
      </c>
      <c r="M38" s="62"/>
      <c r="N38" s="62"/>
      <c r="O38" s="62"/>
      <c r="P38" s="62">
        <f t="shared" si="4"/>
        <v>9411</v>
      </c>
      <c r="Q38" s="22"/>
      <c r="R38" s="33"/>
      <c r="S38" s="18"/>
      <c r="T38" s="29"/>
      <c r="U38" s="25"/>
    </row>
    <row r="39" spans="1:47" ht="15.75">
      <c r="A39" s="5" t="s">
        <v>39</v>
      </c>
      <c r="B39" s="62">
        <f>[1]Slutanvändning!$N$800</f>
        <v>0</v>
      </c>
      <c r="C39" s="64">
        <f>[1]Slutanvändning!$N$801</f>
        <v>1339</v>
      </c>
      <c r="D39" s="62">
        <f>[1]Slutanvändning!$N$794</f>
        <v>0</v>
      </c>
      <c r="E39" s="62">
        <f>[1]Slutanvändning!$Q$795</f>
        <v>0</v>
      </c>
      <c r="F39" s="64">
        <f>[1]Slutanvändning!$N$796</f>
        <v>0</v>
      </c>
      <c r="G39" s="62">
        <f>[1]Slutanvändning!$N$797</f>
        <v>0</v>
      </c>
      <c r="H39" s="64">
        <f>[1]Slutanvändning!$N$798</f>
        <v>0</v>
      </c>
      <c r="I39" s="62">
        <f>[1]Slutanvändning!$N$799</f>
        <v>0</v>
      </c>
      <c r="J39" s="62"/>
      <c r="K39" s="62">
        <f>[1]Slutanvändning!T795</f>
        <v>0</v>
      </c>
      <c r="L39" s="62">
        <f>[1]Slutanvändning!U795</f>
        <v>0</v>
      </c>
      <c r="M39" s="62"/>
      <c r="N39" s="62"/>
      <c r="O39" s="62"/>
      <c r="P39" s="62">
        <f>SUM(B39:N39)</f>
        <v>1339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14188</v>
      </c>
      <c r="C40" s="140">
        <f t="shared" ref="C40:O40" si="5">SUM(C32:C39)</f>
        <v>115591.5</v>
      </c>
      <c r="D40" s="62">
        <f t="shared" si="5"/>
        <v>124745</v>
      </c>
      <c r="E40" s="62">
        <f t="shared" si="5"/>
        <v>0</v>
      </c>
      <c r="F40" s="62">
        <f>SUM(F32:F39)</f>
        <v>2980</v>
      </c>
      <c r="G40" s="62">
        <f t="shared" si="5"/>
        <v>27060</v>
      </c>
      <c r="H40" s="62">
        <f t="shared" si="5"/>
        <v>88366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140">
        <f>SUM(B40:N40)</f>
        <v>372930.5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12 GWh</v>
      </c>
      <c r="T41" s="44"/>
    </row>
    <row r="42" spans="1:47">
      <c r="A42" s="35" t="s">
        <v>43</v>
      </c>
      <c r="B42" s="122">
        <f>B39+B38+B37</f>
        <v>6859</v>
      </c>
      <c r="C42" s="122">
        <f>C39+C38+C37</f>
        <v>49797</v>
      </c>
      <c r="D42" s="122">
        <f>D39+D38+D37</f>
        <v>435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28509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85600</v>
      </c>
      <c r="Q42" s="23"/>
      <c r="R42" s="30" t="s">
        <v>41</v>
      </c>
      <c r="S42" s="10" t="str">
        <f>ROUND(P42/1000,0) &amp;" GWh"</f>
        <v>86 GWh</v>
      </c>
      <c r="T42" s="31">
        <f>P42/P40</f>
        <v>0.22953338490683922</v>
      </c>
    </row>
    <row r="43" spans="1:47">
      <c r="A43" s="36" t="s">
        <v>45</v>
      </c>
      <c r="B43" s="124"/>
      <c r="C43" s="125">
        <f>C40+C24-C7+C46</f>
        <v>124838.82</v>
      </c>
      <c r="D43" s="125">
        <f t="shared" ref="D43:O43" si="7">D11+D24+D40</f>
        <v>125461</v>
      </c>
      <c r="E43" s="125">
        <f t="shared" si="7"/>
        <v>0</v>
      </c>
      <c r="F43" s="125">
        <f t="shared" si="7"/>
        <v>2980</v>
      </c>
      <c r="G43" s="125">
        <f t="shared" si="7"/>
        <v>27060</v>
      </c>
      <c r="H43" s="125">
        <f t="shared" si="7"/>
        <v>92206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372545.82</v>
      </c>
      <c r="Q43" s="23"/>
      <c r="R43" s="30" t="s">
        <v>42</v>
      </c>
      <c r="S43" s="10" t="str">
        <f>ROUND(P36/1000,0) &amp;" GWh"</f>
        <v>30 GWh</v>
      </c>
      <c r="T43" s="43">
        <f>P36/P40</f>
        <v>7.9797710297226959E-2</v>
      </c>
    </row>
    <row r="44" spans="1:47">
      <c r="A44" s="36" t="s">
        <v>46</v>
      </c>
      <c r="B44" s="122"/>
      <c r="C44" s="128">
        <f>C43/$P$43</f>
        <v>0.3350965526871299</v>
      </c>
      <c r="D44" s="128">
        <f t="shared" ref="D44:P44" si="8">D43/$P$43</f>
        <v>0.33676662913571276</v>
      </c>
      <c r="E44" s="128">
        <f t="shared" si="8"/>
        <v>0</v>
      </c>
      <c r="F44" s="128">
        <f t="shared" si="8"/>
        <v>7.9990160673390452E-3</v>
      </c>
      <c r="G44" s="128">
        <f t="shared" si="8"/>
        <v>7.263536066516596E-2</v>
      </c>
      <c r="H44" s="128">
        <f t="shared" si="8"/>
        <v>0.24750244144465236</v>
      </c>
      <c r="I44" s="128">
        <f t="shared" si="8"/>
        <v>0</v>
      </c>
      <c r="J44" s="128">
        <f t="shared" si="8"/>
        <v>0</v>
      </c>
      <c r="K44" s="128">
        <f t="shared" si="8"/>
        <v>0</v>
      </c>
      <c r="L44" s="128">
        <f t="shared" si="8"/>
        <v>0</v>
      </c>
      <c r="M44" s="128">
        <f t="shared" si="8"/>
        <v>0</v>
      </c>
      <c r="N44" s="128">
        <f t="shared" si="8"/>
        <v>0</v>
      </c>
      <c r="O44" s="128">
        <f t="shared" si="8"/>
        <v>0</v>
      </c>
      <c r="P44" s="128">
        <f t="shared" si="8"/>
        <v>1</v>
      </c>
      <c r="Q44" s="23"/>
      <c r="R44" s="30" t="s">
        <v>44</v>
      </c>
      <c r="S44" s="10" t="str">
        <f>ROUND(P34/1000,0) &amp;" GWh"</f>
        <v>13 GWh</v>
      </c>
      <c r="T44" s="31">
        <f>P34/P40</f>
        <v>3.5810962096154648E-2</v>
      </c>
      <c r="U44" s="25"/>
    </row>
    <row r="45" spans="1:47">
      <c r="A45" s="37"/>
      <c r="B45" s="64"/>
      <c r="C45" s="122"/>
      <c r="D45" s="122"/>
      <c r="E45" s="122"/>
      <c r="F45" s="123"/>
      <c r="G45" s="122"/>
      <c r="H45" s="122"/>
      <c r="I45" s="123"/>
      <c r="J45" s="122"/>
      <c r="K45" s="122"/>
      <c r="L45" s="122"/>
      <c r="M45" s="122"/>
      <c r="N45" s="123"/>
      <c r="O45" s="123"/>
      <c r="P45" s="123"/>
      <c r="Q45" s="23"/>
      <c r="R45" s="30" t="s">
        <v>31</v>
      </c>
      <c r="S45" s="10" t="str">
        <f>ROUND(P32/1000,0) &amp;" GWh"</f>
        <v>2 GWh</v>
      </c>
      <c r="T45" s="31">
        <f>P32/P40</f>
        <v>6.5964033512946781E-3</v>
      </c>
      <c r="U45" s="25"/>
    </row>
    <row r="46" spans="1:47">
      <c r="A46" s="37" t="s">
        <v>49</v>
      </c>
      <c r="B46" s="125">
        <f>B24-B40</f>
        <v>2259</v>
      </c>
      <c r="C46" s="125">
        <f>(C40+C24)*0.08</f>
        <v>9247.32</v>
      </c>
      <c r="D46" s="122"/>
      <c r="E46" s="122"/>
      <c r="F46" s="123"/>
      <c r="G46" s="122"/>
      <c r="H46" s="122"/>
      <c r="I46" s="123"/>
      <c r="J46" s="122"/>
      <c r="K46" s="122"/>
      <c r="L46" s="122"/>
      <c r="M46" s="122"/>
      <c r="N46" s="123"/>
      <c r="O46" s="123"/>
      <c r="P46" s="60"/>
      <c r="Q46" s="23"/>
      <c r="R46" s="30" t="s">
        <v>47</v>
      </c>
      <c r="S46" s="10" t="str">
        <f>ROUND(P33/1000,0) &amp;" GWh"</f>
        <v>96 GWh</v>
      </c>
      <c r="T46" s="43">
        <f>P33/P40</f>
        <v>0.2572208494612267</v>
      </c>
      <c r="U46" s="25"/>
    </row>
    <row r="47" spans="1:47">
      <c r="A47" s="37" t="s">
        <v>51</v>
      </c>
      <c r="B47" s="129">
        <f>B46/B24</f>
        <v>0.13735027664619687</v>
      </c>
      <c r="C47" s="129">
        <f>C46/(C40+C24)</f>
        <v>0.08</v>
      </c>
      <c r="D47" s="122"/>
      <c r="E47" s="122"/>
      <c r="F47" s="123"/>
      <c r="G47" s="122"/>
      <c r="H47" s="122"/>
      <c r="I47" s="123"/>
      <c r="J47" s="122"/>
      <c r="K47" s="122"/>
      <c r="L47" s="122"/>
      <c r="M47" s="122"/>
      <c r="N47" s="123"/>
      <c r="O47" s="123"/>
      <c r="P47" s="123"/>
      <c r="Q47" s="23"/>
      <c r="R47" s="30" t="s">
        <v>48</v>
      </c>
      <c r="S47" s="10" t="str">
        <f>ROUND(P35/1000,0) &amp;" GWh"</f>
        <v>146 GWh</v>
      </c>
      <c r="T47" s="43">
        <f>P35/P40</f>
        <v>0.39104068988725782</v>
      </c>
    </row>
    <row r="48" spans="1:47" ht="15.75" thickBot="1">
      <c r="A48" s="12"/>
      <c r="B48" s="100"/>
      <c r="C48" s="104"/>
      <c r="D48" s="102"/>
      <c r="E48" s="102"/>
      <c r="F48" s="103"/>
      <c r="G48" s="102"/>
      <c r="H48" s="102"/>
      <c r="I48" s="103"/>
      <c r="J48" s="102"/>
      <c r="K48" s="102"/>
      <c r="L48" s="102"/>
      <c r="M48" s="104"/>
      <c r="N48" s="105"/>
      <c r="O48" s="105"/>
      <c r="P48" s="105"/>
      <c r="Q48" s="55"/>
      <c r="R48" s="47" t="s">
        <v>50</v>
      </c>
      <c r="S48" s="10" t="str">
        <f>ROUND(P40/1000,0) &amp;" GWh"</f>
        <v>373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C23" sqref="C23"/>
    </sheetView>
  </sheetViews>
  <sheetFormatPr defaultColWidth="11" defaultRowHeight="15.75"/>
  <cols>
    <col min="1" max="1" width="17.125" customWidth="1"/>
    <col min="2" max="2" width="11.875" bestFit="1" customWidth="1"/>
    <col min="3" max="3" width="15.375" bestFit="1" customWidth="1"/>
    <col min="8" max="8" width="24.875" bestFit="1" customWidth="1"/>
    <col min="9" max="9" width="11.375" bestFit="1" customWidth="1"/>
    <col min="10" max="10" width="14.625" bestFit="1" customWidth="1"/>
  </cols>
  <sheetData>
    <row r="1" spans="1:9">
      <c r="A1" s="2" t="s">
        <v>54</v>
      </c>
    </row>
    <row r="2" spans="1:9">
      <c r="A2" s="2">
        <v>2020</v>
      </c>
    </row>
    <row r="3" spans="1:9">
      <c r="A3" t="s">
        <v>55</v>
      </c>
      <c r="B3" t="s">
        <v>56</v>
      </c>
      <c r="C3" t="s">
        <v>57</v>
      </c>
      <c r="D3" t="s">
        <v>56</v>
      </c>
    </row>
    <row r="4" spans="1:9">
      <c r="B4" s="1"/>
      <c r="C4" s="1"/>
      <c r="D4" s="1"/>
    </row>
    <row r="5" spans="1:9">
      <c r="A5" s="133" t="s">
        <v>106</v>
      </c>
      <c r="B5" s="133"/>
      <c r="C5" s="133" t="s">
        <v>107</v>
      </c>
      <c r="D5" t="s">
        <v>108</v>
      </c>
      <c r="H5" s="1"/>
      <c r="I5" s="1"/>
    </row>
    <row r="6" spans="1:9">
      <c r="A6" s="133">
        <v>53604</v>
      </c>
      <c r="B6" s="134"/>
      <c r="C6" s="134">
        <v>53604</v>
      </c>
      <c r="D6" s="1" t="s">
        <v>109</v>
      </c>
    </row>
    <row r="7" spans="1:9">
      <c r="A7" s="133"/>
      <c r="B7" s="134"/>
      <c r="C7" s="134"/>
      <c r="D7" s="1"/>
    </row>
    <row r="8" spans="1:9">
      <c r="B8" s="1"/>
    </row>
    <row r="9" spans="1:9">
      <c r="B9" s="1"/>
      <c r="D9" s="1"/>
    </row>
    <row r="10" spans="1:9">
      <c r="B10" s="1"/>
      <c r="C10" s="1"/>
      <c r="D10" s="1"/>
    </row>
    <row r="11" spans="1:9">
      <c r="B11" s="1"/>
      <c r="C11" s="1"/>
      <c r="D11" s="1"/>
    </row>
    <row r="13" spans="1:9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AU71"/>
  <sheetViews>
    <sheetView tabSelected="1" zoomScale="68" zoomScaleNormal="70" workbookViewId="0">
      <selection activeCell="P43" sqref="P43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71</v>
      </c>
      <c r="Q2" s="5"/>
      <c r="AG2" s="40"/>
      <c r="AH2" s="5"/>
    </row>
    <row r="3" spans="1:34" ht="30">
      <c r="A3" s="6"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4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SUM(Arvika:Årjäng!C5)</f>
        <v>27350.5</v>
      </c>
      <c r="D5" s="58">
        <f>SUM(Arvika:Årjäng!D5)</f>
        <v>0</v>
      </c>
      <c r="E5" s="58">
        <f>SUM(Arvika:Årjäng!E5)</f>
        <v>0</v>
      </c>
      <c r="F5" s="58">
        <f>SUM(Arvika:Årjäng!F5)</f>
        <v>0</v>
      </c>
      <c r="G5" s="58">
        <f>SUM(Arvika:Årjäng!G5)</f>
        <v>0</v>
      </c>
      <c r="H5" s="58">
        <f>SUM(Arvika:Årjäng!H5)</f>
        <v>0</v>
      </c>
      <c r="I5" s="58">
        <f>SUM(Arvika:Årjäng!I5)</f>
        <v>0</v>
      </c>
      <c r="J5" s="58">
        <f>SUM(Arvika:Årjäng!J5)</f>
        <v>0</v>
      </c>
      <c r="K5" s="58">
        <f>SUM(Arvika:Årjäng!K5)</f>
        <v>0</v>
      </c>
      <c r="L5" s="58">
        <f>SUM(Arvika:Årjäng!L5)</f>
        <v>0</v>
      </c>
      <c r="M5" s="58">
        <f>SUM(Arvika:Årjäng!M5)</f>
        <v>0</v>
      </c>
      <c r="N5" s="58">
        <f>SUM(Arvika:Årjäng!N5)</f>
        <v>0</v>
      </c>
      <c r="O5" s="58">
        <f>SUM(Arvika:Årjäng!O5)</f>
        <v>0</v>
      </c>
      <c r="P5" s="58">
        <f>SUM(Arvika:Årjäng!P5)</f>
        <v>0</v>
      </c>
      <c r="Q5" s="40"/>
      <c r="AG5" s="40"/>
      <c r="AH5" s="40"/>
    </row>
    <row r="6" spans="1:34" ht="15.75">
      <c r="A6" s="5" t="s">
        <v>94</v>
      </c>
      <c r="B6" s="58"/>
      <c r="C6" s="58">
        <f>SUM(Arvika:Årjäng!C6)</f>
        <v>797540.23</v>
      </c>
      <c r="D6" s="58">
        <f>SUM(Arvika:Årjäng!D6)</f>
        <v>21040.417420929429</v>
      </c>
      <c r="E6" s="58">
        <f>SUM(Arvika:Årjäng!E6)</f>
        <v>0</v>
      </c>
      <c r="F6" s="58">
        <f>SUM(Arvika:Årjäng!F6)</f>
        <v>0</v>
      </c>
      <c r="G6" s="58">
        <f>SUM(Arvika:Årjäng!G6)</f>
        <v>284897.88307692308</v>
      </c>
      <c r="H6" s="58">
        <f>SUM(Arvika:Årjäng!H6)</f>
        <v>451515.16494845366</v>
      </c>
      <c r="I6" s="58">
        <f>SUM(Arvika:Årjäng!I6)</f>
        <v>0</v>
      </c>
      <c r="J6" s="58">
        <f>SUM(Arvika:Årjäng!J6)</f>
        <v>125209</v>
      </c>
      <c r="K6" s="58">
        <f>SUM(Arvika:Årjäng!K6)</f>
        <v>0</v>
      </c>
      <c r="L6" s="58">
        <f>SUM(Arvika:Årjäng!L6)</f>
        <v>0</v>
      </c>
      <c r="M6" s="58">
        <f>SUM(Arvika:Årjäng!M6)</f>
        <v>0</v>
      </c>
      <c r="N6" s="58">
        <f>SUM(Arvika:Årjäng!N6)</f>
        <v>0</v>
      </c>
      <c r="O6" s="58">
        <f>SUM(Arvika:Årjäng!O6)</f>
        <v>0</v>
      </c>
      <c r="P6" s="58">
        <f>SUM(Arvika:Årjäng!P6)</f>
        <v>882662.46544630616</v>
      </c>
      <c r="Q6" s="40"/>
      <c r="AG6" s="40"/>
      <c r="AH6" s="40"/>
    </row>
    <row r="7" spans="1:34" ht="15.75">
      <c r="A7" s="5" t="s">
        <v>18</v>
      </c>
      <c r="B7" s="58"/>
      <c r="C7" s="58">
        <f>SUM(Arvika:Årjäng!C7)</f>
        <v>99373.625</v>
      </c>
      <c r="D7" s="58">
        <f>SUM(Arvika:Årjäng!D7)</f>
        <v>0</v>
      </c>
      <c r="E7" s="58">
        <f>SUM(Arvika:Årjäng!E7)</f>
        <v>0</v>
      </c>
      <c r="F7" s="58">
        <f>SUM(Arvika:Årjäng!F7)</f>
        <v>0</v>
      </c>
      <c r="G7" s="58">
        <f>SUM(Arvika:Årjäng!G7)</f>
        <v>0</v>
      </c>
      <c r="H7" s="58">
        <f>SUM(Arvika:Årjäng!H7)</f>
        <v>0</v>
      </c>
      <c r="I7" s="58">
        <f>SUM(Arvika:Årjäng!I7)</f>
        <v>0</v>
      </c>
      <c r="J7" s="58">
        <f>SUM(Arvika:Årjäng!J7)</f>
        <v>0</v>
      </c>
      <c r="K7" s="58">
        <f>SUM(Arvika:Årjäng!K7)</f>
        <v>0</v>
      </c>
      <c r="L7" s="58">
        <f>SUM(Arvika:Årjäng!L7)</f>
        <v>0</v>
      </c>
      <c r="M7" s="58">
        <f>SUM(Arvika:Årjäng!M7)</f>
        <v>0</v>
      </c>
      <c r="N7" s="58">
        <f>SUM(Arvika:Årjäng!N7)</f>
        <v>0</v>
      </c>
      <c r="O7" s="58">
        <f>SUM(Arvika:Årjäng!O7)</f>
        <v>0</v>
      </c>
      <c r="P7" s="58">
        <f>SUM(Arvika:Årjäng!P7)</f>
        <v>0</v>
      </c>
      <c r="Q7" s="40"/>
      <c r="AG7" s="40"/>
      <c r="AH7" s="40"/>
    </row>
    <row r="8" spans="1:34" ht="15.75">
      <c r="A8" s="5" t="s">
        <v>11</v>
      </c>
      <c r="B8" s="58"/>
      <c r="C8" s="58">
        <f>SUM(Arvika:Årjäng!C8)</f>
        <v>3</v>
      </c>
      <c r="D8" s="58">
        <f>SUM(Arvika:Årjäng!D8)</f>
        <v>10</v>
      </c>
      <c r="E8" s="58">
        <f>SUM(Arvika:Årjäng!E8)</f>
        <v>0</v>
      </c>
      <c r="F8" s="58">
        <f>SUM(Arvika:Årjäng!F8)</f>
        <v>0</v>
      </c>
      <c r="G8" s="58">
        <f>SUM(Arvika:Årjäng!G8)</f>
        <v>0</v>
      </c>
      <c r="H8" s="58">
        <f>SUM(Arvika:Årjäng!H8)</f>
        <v>0</v>
      </c>
      <c r="I8" s="58">
        <f>SUM(Arvika:Årjäng!I8)</f>
        <v>0</v>
      </c>
      <c r="J8" s="58">
        <f>SUM(Arvika:Årjäng!J8)</f>
        <v>0</v>
      </c>
      <c r="K8" s="58">
        <f>SUM(Arvika:Årjäng!K8)</f>
        <v>0</v>
      </c>
      <c r="L8" s="58">
        <f>SUM(Arvika:Årjäng!L8)</f>
        <v>0</v>
      </c>
      <c r="M8" s="58">
        <f>SUM(Arvika:Årjäng!M8)</f>
        <v>0</v>
      </c>
      <c r="N8" s="58">
        <f>SUM(Arvika:Årjäng!N8)</f>
        <v>0</v>
      </c>
      <c r="O8" s="58">
        <f>SUM(Arvika:Årjäng!O8)</f>
        <v>0</v>
      </c>
      <c r="P8" s="58">
        <f>SUM(Arvika:Årjäng!P8)</f>
        <v>10</v>
      </c>
      <c r="Q8" s="40"/>
      <c r="AG8" s="40"/>
      <c r="AH8" s="40"/>
    </row>
    <row r="9" spans="1:34" ht="15.75">
      <c r="A9" s="5" t="s">
        <v>12</v>
      </c>
      <c r="B9" s="58"/>
      <c r="C9" s="59">
        <f>SUM(Arvika:Årjäng!C9)</f>
        <v>2470634.3330000001</v>
      </c>
      <c r="D9" s="58">
        <f>SUM(Arvika:Årjäng!D9)</f>
        <v>0</v>
      </c>
      <c r="E9" s="58">
        <f>SUM(Arvika:Årjäng!E9)</f>
        <v>0</v>
      </c>
      <c r="F9" s="58">
        <f>SUM(Arvika:Årjäng!F9)</f>
        <v>0</v>
      </c>
      <c r="G9" s="58">
        <f>SUM(Arvika:Årjäng!G9)</f>
        <v>0</v>
      </c>
      <c r="H9" s="58">
        <f>SUM(Arvika:Årjäng!H9)</f>
        <v>0</v>
      </c>
      <c r="I9" s="58">
        <f>SUM(Arvika:Årjäng!I9)</f>
        <v>0</v>
      </c>
      <c r="J9" s="58">
        <f>SUM(Arvika:Årjäng!J9)</f>
        <v>0</v>
      </c>
      <c r="K9" s="58">
        <f>SUM(Arvika:Årjäng!K9)</f>
        <v>0</v>
      </c>
      <c r="L9" s="58">
        <f>SUM(Arvika:Årjäng!L9)</f>
        <v>0</v>
      </c>
      <c r="M9" s="58">
        <f>SUM(Arvika:Årjäng!M9)</f>
        <v>0</v>
      </c>
      <c r="N9" s="58">
        <f>SUM(Arvika:Årjäng!N9)</f>
        <v>0</v>
      </c>
      <c r="O9" s="58">
        <f>SUM(Arvika:Årjäng!O9)</f>
        <v>0</v>
      </c>
      <c r="P9" s="58">
        <f>SUM(Arvika:Årjäng!P9)</f>
        <v>0</v>
      </c>
      <c r="Q9" s="40"/>
      <c r="AG9" s="40"/>
      <c r="AH9" s="40"/>
    </row>
    <row r="10" spans="1:34" ht="15.75">
      <c r="A10" s="5" t="s">
        <v>13</v>
      </c>
      <c r="B10" s="58"/>
      <c r="C10" s="58">
        <f>SUM(Arvika:Årjäng!C10)</f>
        <v>793016</v>
      </c>
      <c r="D10" s="58">
        <f>SUM(Arvika:Årjäng!D10)</f>
        <v>0</v>
      </c>
      <c r="E10" s="58">
        <f>SUM(Arvika:Årjäng!E10)</f>
        <v>0</v>
      </c>
      <c r="F10" s="58">
        <f>SUM(Arvika:Årjäng!F10)</f>
        <v>0</v>
      </c>
      <c r="G10" s="58">
        <f>SUM(Arvika:Årjäng!G10)</f>
        <v>0</v>
      </c>
      <c r="H10" s="58">
        <f>SUM(Arvika:Årjäng!H10)</f>
        <v>0</v>
      </c>
      <c r="I10" s="58">
        <f>SUM(Arvika:Årjäng!I10)</f>
        <v>0</v>
      </c>
      <c r="J10" s="58">
        <f>SUM(Arvika:Årjäng!J10)</f>
        <v>0</v>
      </c>
      <c r="K10" s="58">
        <f>SUM(Arvika:Årjäng!K10)</f>
        <v>0</v>
      </c>
      <c r="L10" s="58">
        <f>SUM(Arvika:Årjäng!L10)</f>
        <v>0</v>
      </c>
      <c r="M10" s="58">
        <f>SUM(Arvika:Årjäng!M10)</f>
        <v>0</v>
      </c>
      <c r="N10" s="58">
        <f>SUM(Arvika:Årjäng!N10)</f>
        <v>0</v>
      </c>
      <c r="O10" s="58">
        <f>SUM(Arvika:Årjäng!O10)</f>
        <v>0</v>
      </c>
      <c r="P10" s="58">
        <f>SUM(Arvika:Årjäng!P10)</f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59">
        <f>SUM(Arvika:Årjäng!C11)</f>
        <v>4187917.6880000001</v>
      </c>
      <c r="D11" s="58">
        <f>SUM(Arvika:Årjäng!D11)</f>
        <v>21050.417420929429</v>
      </c>
      <c r="E11" s="58">
        <f>SUM(Arvika:Årjäng!E11)</f>
        <v>0</v>
      </c>
      <c r="F11" s="58">
        <f>SUM(Arvika:Årjäng!F11)</f>
        <v>0</v>
      </c>
      <c r="G11" s="58">
        <f>SUM(Arvika:Årjäng!G11)</f>
        <v>284897.88307692308</v>
      </c>
      <c r="H11" s="58">
        <f>SUM(Arvika:Årjäng!H11)</f>
        <v>451515.16494845366</v>
      </c>
      <c r="I11" s="58">
        <f>SUM(Arvika:Årjäng!I11)</f>
        <v>0</v>
      </c>
      <c r="J11" s="58">
        <f>SUM(Arvika:Årjäng!J11)</f>
        <v>125209</v>
      </c>
      <c r="K11" s="58">
        <f>SUM(Arvika:Årjäng!K11)</f>
        <v>0</v>
      </c>
      <c r="L11" s="58">
        <f>SUM(Arvika:Årjäng!L11)</f>
        <v>0</v>
      </c>
      <c r="M11" s="58">
        <f>SUM(Arvika:Årjäng!M11)</f>
        <v>0</v>
      </c>
      <c r="N11" s="58">
        <f>SUM(Arvika:Årjäng!N11)</f>
        <v>0</v>
      </c>
      <c r="O11" s="58">
        <f>SUM(Arvika:Årjäng!O11)</f>
        <v>0</v>
      </c>
      <c r="P11" s="58">
        <f>SUM(Arvika:Årjäng!P11)</f>
        <v>882672.46544630616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Värmlands län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A3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89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4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58">
        <f>SUM(Arvika:Årjäng!B18)</f>
        <v>470840</v>
      </c>
      <c r="C18" s="58">
        <f>SUM(Arvika:Årjäng!C18)</f>
        <v>0</v>
      </c>
      <c r="D18" s="58">
        <f>SUM(Arvika:Årjäng!D18)</f>
        <v>8010.4639175257735</v>
      </c>
      <c r="E18" s="58">
        <f>SUM(Arvika:Årjäng!E18)</f>
        <v>0</v>
      </c>
      <c r="F18" s="58">
        <f>SUM(Arvika:Årjäng!F18)</f>
        <v>0</v>
      </c>
      <c r="G18" s="58">
        <f>SUM(Arvika:Årjäng!G18)</f>
        <v>0</v>
      </c>
      <c r="H18" s="58">
        <f>SUM(Arvika:Årjäng!H18)</f>
        <v>471159</v>
      </c>
      <c r="I18" s="58">
        <f>SUM(Arvika:Årjäng!I18)</f>
        <v>0</v>
      </c>
      <c r="J18" s="58">
        <f>SUM(Arvika:Årjäng!J18)</f>
        <v>0</v>
      </c>
      <c r="K18" s="58">
        <f>SUM(Arvika:Årjäng!K18)</f>
        <v>0</v>
      </c>
      <c r="L18" s="148">
        <f>SUM(Arvika:Årjäng!L18)</f>
        <v>134867</v>
      </c>
      <c r="M18" s="58">
        <f>SUM(Arvika:Årjäng!M18)</f>
        <v>0</v>
      </c>
      <c r="N18" s="58">
        <f>SUM(Arvika:Årjäng!N18)</f>
        <v>0</v>
      </c>
      <c r="O18" s="58">
        <f>SUM(Arvika:Årjäng!O18)</f>
        <v>0</v>
      </c>
      <c r="P18" s="58">
        <f>SUM(Arvika:Årjäng!P18)</f>
        <v>614036.46391752572</v>
      </c>
      <c r="Q18" s="4"/>
      <c r="R18" s="4"/>
      <c r="S18" s="4"/>
      <c r="T18" s="4"/>
    </row>
    <row r="19" spans="1:34" ht="15.75">
      <c r="A19" s="5" t="s">
        <v>19</v>
      </c>
      <c r="B19" s="58">
        <f>SUM(Arvika:Årjäng!B19)</f>
        <v>694268</v>
      </c>
      <c r="C19" s="58">
        <f>SUM(Arvika:Årjäng!C19)</f>
        <v>0</v>
      </c>
      <c r="D19" s="58">
        <f>SUM(Arvika:Årjäng!D19)</f>
        <v>12946</v>
      </c>
      <c r="E19" s="58">
        <f>SUM(Arvika:Årjäng!E19)</f>
        <v>0</v>
      </c>
      <c r="F19" s="58">
        <f>SUM(Arvika:Årjäng!F19)</f>
        <v>0</v>
      </c>
      <c r="G19" s="58">
        <f>SUM(Arvika:Årjäng!G19)</f>
        <v>1969</v>
      </c>
      <c r="H19" s="58">
        <f>SUM(Arvika:Årjäng!H19)</f>
        <v>500130.16666666663</v>
      </c>
      <c r="I19" s="58">
        <f>SUM(Arvika:Årjäng!I19)</f>
        <v>1</v>
      </c>
      <c r="J19" s="58">
        <f>SUM(Arvika:Årjäng!J19)</f>
        <v>0</v>
      </c>
      <c r="K19" s="58">
        <f>SUM(Arvika:Årjäng!K19)</f>
        <v>0</v>
      </c>
      <c r="L19" s="58">
        <f>SUM(Arvika:Årjäng!L19)</f>
        <v>196170.83333333334</v>
      </c>
      <c r="M19" s="58">
        <f>SUM(Arvika:Årjäng!M19)</f>
        <v>0</v>
      </c>
      <c r="N19" s="58">
        <f>SUM(Arvika:Årjäng!N19)</f>
        <v>0</v>
      </c>
      <c r="O19" s="58">
        <f>SUM(Arvika:Årjäng!O19)</f>
        <v>0</v>
      </c>
      <c r="P19" s="58">
        <f>SUM(Arvika:Årjäng!P19)</f>
        <v>711217</v>
      </c>
      <c r="Q19" s="4"/>
      <c r="R19" s="4"/>
      <c r="S19" s="4"/>
      <c r="T19" s="4"/>
    </row>
    <row r="20" spans="1:34" ht="15.75">
      <c r="A20" s="5" t="s">
        <v>20</v>
      </c>
      <c r="B20" s="58">
        <f>SUM(Arvika:Årjäng!B20)</f>
        <v>0</v>
      </c>
      <c r="C20" s="58">
        <f>SUM(Arvika:Årjäng!C20)</f>
        <v>0</v>
      </c>
      <c r="D20" s="58">
        <f>SUM(Arvika:Årjäng!D20)</f>
        <v>0</v>
      </c>
      <c r="E20" s="58">
        <f>SUM(Arvika:Årjäng!E20)</f>
        <v>0</v>
      </c>
      <c r="F20" s="58">
        <f>SUM(Arvika:Årjäng!F20)</f>
        <v>0</v>
      </c>
      <c r="G20" s="58">
        <f>SUM(Arvika:Årjäng!G20)</f>
        <v>0</v>
      </c>
      <c r="H20" s="58">
        <f>SUM(Arvika:Årjäng!H20)</f>
        <v>0</v>
      </c>
      <c r="I20" s="58">
        <f>SUM(Arvika:Årjäng!I20)</f>
        <v>0</v>
      </c>
      <c r="J20" s="58">
        <f>SUM(Arvika:Årjäng!J20)</f>
        <v>0</v>
      </c>
      <c r="K20" s="58">
        <f>SUM(Arvika:Årjäng!K20)</f>
        <v>0</v>
      </c>
      <c r="L20" s="58">
        <f>SUM(Arvika:Årjäng!L20)</f>
        <v>0</v>
      </c>
      <c r="M20" s="58">
        <f>SUM(Arvika:Årjäng!M20)</f>
        <v>0</v>
      </c>
      <c r="N20" s="58">
        <f>SUM(Arvika:Årjäng!N20)</f>
        <v>0</v>
      </c>
      <c r="O20" s="58">
        <f>SUM(Arvika:Årjäng!O20)</f>
        <v>0</v>
      </c>
      <c r="P20" s="58">
        <f>SUM(Arvika:Årjäng!P20)</f>
        <v>0</v>
      </c>
      <c r="Q20" s="4"/>
      <c r="R20" s="4"/>
      <c r="S20" s="4"/>
      <c r="T20" s="4"/>
    </row>
    <row r="21" spans="1:34" ht="16.5" thickBot="1">
      <c r="A21" s="5" t="s">
        <v>21</v>
      </c>
      <c r="B21" s="58">
        <f>SUM(Arvika:Årjäng!B21)</f>
        <v>0</v>
      </c>
      <c r="C21" s="58">
        <f>SUM(Arvika:Årjäng!C21)</f>
        <v>0</v>
      </c>
      <c r="D21" s="58">
        <f>SUM(Arvika:Årjäng!D21)</f>
        <v>0</v>
      </c>
      <c r="E21" s="58">
        <f>SUM(Arvika:Årjäng!E21)</f>
        <v>0</v>
      </c>
      <c r="F21" s="58">
        <f>SUM(Arvika:Årjäng!F21)</f>
        <v>0</v>
      </c>
      <c r="G21" s="58">
        <f>SUM(Arvika:Årjäng!G21)</f>
        <v>0</v>
      </c>
      <c r="H21" s="58">
        <f>SUM(Arvika:Årjäng!H21)</f>
        <v>0</v>
      </c>
      <c r="I21" s="58">
        <f>SUM(Arvika:Årjäng!I21)</f>
        <v>0</v>
      </c>
      <c r="J21" s="58">
        <f>SUM(Arvika:Årjäng!J21)</f>
        <v>0</v>
      </c>
      <c r="K21" s="58">
        <f>SUM(Arvika:Årjäng!K21)</f>
        <v>0</v>
      </c>
      <c r="L21" s="58">
        <f>SUM(Arvika:Årjäng!L21)</f>
        <v>0</v>
      </c>
      <c r="M21" s="58">
        <f>SUM(Arvika:Årjäng!M21)</f>
        <v>0</v>
      </c>
      <c r="N21" s="58">
        <f>SUM(Arvika:Årjäng!N21)</f>
        <v>0</v>
      </c>
      <c r="O21" s="58">
        <f>SUM(Arvika:Årjäng!O21)</f>
        <v>0</v>
      </c>
      <c r="P21" s="58">
        <f>SUM(Arvika:Årjäng!P21)</f>
        <v>0</v>
      </c>
      <c r="Q21" s="4"/>
      <c r="R21" s="26"/>
      <c r="S21" s="26"/>
      <c r="T21" s="26"/>
    </row>
    <row r="22" spans="1:34" ht="15.75">
      <c r="A22" s="5" t="s">
        <v>22</v>
      </c>
      <c r="B22" s="58">
        <f>SUM(Arvika:Årjäng!B22)</f>
        <v>82757</v>
      </c>
      <c r="C22" s="58">
        <f>SUM(Arvika:Årjäng!C22)</f>
        <v>0</v>
      </c>
      <c r="D22" s="58">
        <f>SUM(Arvika:Årjäng!D22)</f>
        <v>0</v>
      </c>
      <c r="E22" s="58">
        <f>SUM(Arvika:Årjäng!E22)</f>
        <v>0</v>
      </c>
      <c r="F22" s="58">
        <f>SUM(Arvika:Årjäng!F22)</f>
        <v>0</v>
      </c>
      <c r="G22" s="58">
        <f>SUM(Arvika:Årjäng!G22)</f>
        <v>0</v>
      </c>
      <c r="H22" s="58">
        <f>SUM(Arvika:Årjäng!H22)</f>
        <v>0</v>
      </c>
      <c r="I22" s="58">
        <f>SUM(Arvika:Årjäng!I22)</f>
        <v>0</v>
      </c>
      <c r="J22" s="58">
        <f>SUM(Arvika:Årjäng!J22)</f>
        <v>0</v>
      </c>
      <c r="K22" s="58">
        <f>SUM(Arvika:Årjäng!K22)</f>
        <v>0</v>
      </c>
      <c r="L22" s="58">
        <f>SUM(Arvika:Årjäng!L22)</f>
        <v>0</v>
      </c>
      <c r="M22" s="58">
        <f>SUM(Arvika:Årjäng!M22)</f>
        <v>0</v>
      </c>
      <c r="N22" s="58">
        <f>SUM(Arvika:Årjäng!N22)</f>
        <v>0</v>
      </c>
      <c r="O22" s="58">
        <f>SUM(Arvika:Årjäng!O22)</f>
        <v>0</v>
      </c>
      <c r="P22" s="58">
        <f>SUM(Arvika:Årjäng!P22)</f>
        <v>0</v>
      </c>
      <c r="Q22" s="20"/>
      <c r="R22" s="32" t="s">
        <v>24</v>
      </c>
      <c r="S22" s="56" t="str">
        <f>ROUND(P43/1000,0) &amp;" GWh"</f>
        <v>19625 GWh</v>
      </c>
      <c r="T22" s="27"/>
      <c r="U22" s="25"/>
    </row>
    <row r="23" spans="1:34" ht="15.75">
      <c r="A23" s="5" t="s">
        <v>23</v>
      </c>
      <c r="B23" s="58">
        <f>SUM(Arvika:Årjäng!B23)</f>
        <v>0</v>
      </c>
      <c r="C23" s="58">
        <f>SUM(Arvika:Årjäng!C23)</f>
        <v>0</v>
      </c>
      <c r="D23" s="58">
        <f>SUM(Arvika:Årjäng!D23)</f>
        <v>0</v>
      </c>
      <c r="E23" s="58">
        <f>SUM(Arvika:Årjäng!E23)</f>
        <v>0</v>
      </c>
      <c r="F23" s="58">
        <f>SUM(Arvika:Årjäng!F23)</f>
        <v>0</v>
      </c>
      <c r="G23" s="58">
        <f>SUM(Arvika:Årjäng!G23)</f>
        <v>0</v>
      </c>
      <c r="H23" s="58">
        <f>SUM(Arvika:Årjäng!H23)</f>
        <v>0</v>
      </c>
      <c r="I23" s="58">
        <f>SUM(Arvika:Årjäng!I23)</f>
        <v>0</v>
      </c>
      <c r="J23" s="58">
        <f>SUM(Arvika:Årjäng!J23)</f>
        <v>0</v>
      </c>
      <c r="K23" s="58">
        <f>SUM(Arvika:Årjäng!K23)</f>
        <v>0</v>
      </c>
      <c r="L23" s="58">
        <f>SUM(Arvika:Årjäng!L23)</f>
        <v>0</v>
      </c>
      <c r="M23" s="58">
        <f>SUM(Arvika:Årjäng!M23)</f>
        <v>0</v>
      </c>
      <c r="N23" s="58">
        <f>SUM(Arvika:Årjäng!N23)</f>
        <v>0</v>
      </c>
      <c r="O23" s="58">
        <f>SUM(Arvika:Årjäng!O23)</f>
        <v>0</v>
      </c>
      <c r="P23" s="58">
        <f>SUM(Arvika:Årjäng!P23)</f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58">
        <f>SUM(Arvika:Årjäng!B24)</f>
        <v>1247865</v>
      </c>
      <c r="C24" s="58">
        <f>SUM(Arvika:Årjäng!C24)</f>
        <v>0</v>
      </c>
      <c r="D24" s="58">
        <f>SUM(Arvika:Årjäng!D24)</f>
        <v>20956.463917525773</v>
      </c>
      <c r="E24" s="58">
        <f>SUM(Arvika:Årjäng!E24)</f>
        <v>0</v>
      </c>
      <c r="F24" s="58">
        <f>SUM(Arvika:Årjäng!F24)</f>
        <v>0</v>
      </c>
      <c r="G24" s="58">
        <f>SUM(Arvika:Årjäng!G24)</f>
        <v>1969</v>
      </c>
      <c r="H24" s="58">
        <f>SUM(Arvika:Årjäng!H24)</f>
        <v>971289.16666666663</v>
      </c>
      <c r="I24" s="58">
        <f>SUM(Arvika:Årjäng!I24)</f>
        <v>1</v>
      </c>
      <c r="J24" s="58">
        <f>SUM(Arvika:Årjäng!J24)</f>
        <v>0</v>
      </c>
      <c r="K24" s="58">
        <f>SUM(Arvika:Årjäng!K24)</f>
        <v>0</v>
      </c>
      <c r="L24" s="148">
        <f>SUM(Arvika:Årjäng!L24)</f>
        <v>331037.83333333337</v>
      </c>
      <c r="M24" s="58">
        <f>SUM(Arvika:Årjäng!M24)</f>
        <v>0</v>
      </c>
      <c r="N24" s="58">
        <f>SUM(Arvika:Årjäng!N24)</f>
        <v>0</v>
      </c>
      <c r="O24" s="58">
        <f>SUM(Arvika:Årjäng!O24)</f>
        <v>0</v>
      </c>
      <c r="P24" s="58">
        <f>SUM(Arvika:Årjäng!P24)</f>
        <v>1325253.4639175257</v>
      </c>
      <c r="Q24" s="20"/>
      <c r="R24" s="30"/>
      <c r="S24" s="4" t="s">
        <v>25</v>
      </c>
      <c r="T24" s="28" t="s">
        <v>26</v>
      </c>
      <c r="U24" s="25"/>
    </row>
    <row r="25" spans="1:34" ht="15.75">
      <c r="A25" s="11" t="s">
        <v>103</v>
      </c>
      <c r="B25" s="59">
        <f>M43</f>
        <v>139300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0"/>
      <c r="R25" s="53" t="str">
        <f>C30</f>
        <v>El</v>
      </c>
      <c r="S25" s="42" t="str">
        <f>ROUND(C43/1000,0) &amp;" GWh"</f>
        <v>5760 GWh</v>
      </c>
      <c r="T25" s="31">
        <f>C$44</f>
        <v>0.29351791221044443</v>
      </c>
      <c r="U25" s="25"/>
    </row>
    <row r="26" spans="1:34" ht="15.75">
      <c r="B26" s="9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3121 GWh</v>
      </c>
      <c r="T26" s="31">
        <f>D$44</f>
        <v>0.15902040775101478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249 GWh</v>
      </c>
      <c r="T28" s="31">
        <f>F$44</f>
        <v>1.2697792356577231E-2</v>
      </c>
      <c r="U28" s="25"/>
    </row>
    <row r="29" spans="1:34" ht="15.75">
      <c r="A29" s="51" t="str">
        <f>A2</f>
        <v>Värmlands län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809 GWh</v>
      </c>
      <c r="T29" s="31">
        <f>G$44</f>
        <v>4.1235806891632566E-2</v>
      </c>
      <c r="U29" s="25"/>
    </row>
    <row r="30" spans="1:34" ht="30">
      <c r="A30" s="6">
        <f>A3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102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3336 GWh</v>
      </c>
      <c r="T30" s="31">
        <f>H$44</f>
        <v>0.16997270334241352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4"/>
      <c r="H31" s="83" t="s">
        <v>69</v>
      </c>
      <c r="I31" s="83" t="s">
        <v>62</v>
      </c>
      <c r="J31" s="84"/>
      <c r="K31" s="84"/>
      <c r="L31" s="84"/>
      <c r="M31" s="84"/>
      <c r="N31" s="84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39 GWh</v>
      </c>
      <c r="T31" s="31">
        <f>I$44</f>
        <v>1.9994595996406382E-3</v>
      </c>
      <c r="U31" s="24"/>
      <c r="AG31" s="19"/>
      <c r="AH31" s="19"/>
    </row>
    <row r="32" spans="1:34" ht="15.75">
      <c r="A32" s="5" t="s">
        <v>30</v>
      </c>
      <c r="B32" s="58">
        <f>SUM(Arvika:Årjäng!B32)</f>
        <v>0</v>
      </c>
      <c r="C32" s="58">
        <f>SUM(Arvika:Årjäng!C32)</f>
        <v>16139</v>
      </c>
      <c r="D32" s="58">
        <f>SUM(Arvika:Årjäng!D32)</f>
        <v>71189</v>
      </c>
      <c r="E32" s="58">
        <f>SUM(Arvika:Årjäng!E32)</f>
        <v>0</v>
      </c>
      <c r="F32" s="58">
        <f>SUM(Arvika:Årjäng!F32)</f>
        <v>0</v>
      </c>
      <c r="G32" s="58">
        <f>SUM(Arvika:Årjäng!G32)</f>
        <v>16043</v>
      </c>
      <c r="H32" s="58">
        <f>SUM(Arvika:Årjäng!H32)</f>
        <v>0</v>
      </c>
      <c r="I32" s="58">
        <f>SUM(Arvika:Årjäng!I32)</f>
        <v>0</v>
      </c>
      <c r="J32" s="58">
        <f>SUM(Arvika:Årjäng!J32)</f>
        <v>0</v>
      </c>
      <c r="K32" s="58">
        <f>SUM(Arvika:Årjäng!K32)</f>
        <v>0</v>
      </c>
      <c r="L32" s="58">
        <f>SUM(Arvika:Årjäng!L32)</f>
        <v>0</v>
      </c>
      <c r="M32" s="58">
        <f>SUM(Arvika:Årjäng!M32)</f>
        <v>0</v>
      </c>
      <c r="N32" s="58">
        <f>SUM(Arvika:Årjäng!N32)</f>
        <v>0</v>
      </c>
      <c r="O32" s="58">
        <f>SUM(Arvika:Årjäng!O32)</f>
        <v>0</v>
      </c>
      <c r="P32" s="58">
        <f>SUM(Arvika:Årjäng!P32)</f>
        <v>103371</v>
      </c>
      <c r="Q32" s="22"/>
      <c r="R32" s="54" t="str">
        <f>J30</f>
        <v>Avlutar</v>
      </c>
      <c r="S32" s="42" t="str">
        <f>ROUND(J43/1000,0) &amp;" GWh"</f>
        <v>5894 GWh</v>
      </c>
      <c r="T32" s="31">
        <f>J$44</f>
        <v>0.30031535555592415</v>
      </c>
      <c r="U32" s="25"/>
    </row>
    <row r="33" spans="1:47" ht="15.75">
      <c r="A33" s="5" t="s">
        <v>33</v>
      </c>
      <c r="B33" s="58">
        <f>SUM(Arvika:Årjäng!B33)</f>
        <v>151089</v>
      </c>
      <c r="C33" s="58">
        <f>SUM(Arvika:Årjäng!C33)</f>
        <v>3043157.73</v>
      </c>
      <c r="D33" s="58">
        <f>SUM(Arvika:Årjäng!D33)</f>
        <v>288863</v>
      </c>
      <c r="E33" s="58">
        <f>SUM(Arvika:Årjäng!E33)</f>
        <v>0</v>
      </c>
      <c r="F33" s="58">
        <f>SUM(Arvika:Årjäng!F33)</f>
        <v>248138.84407960199</v>
      </c>
      <c r="G33" s="58">
        <f>SUM(Arvika:Årjäng!G33)</f>
        <v>957</v>
      </c>
      <c r="H33" s="58">
        <f>SUM(Arvika:Årjäng!H33)</f>
        <v>1468679.9278112606</v>
      </c>
      <c r="I33" s="58">
        <f>SUM(Arvika:Årjäng!I33)</f>
        <v>0</v>
      </c>
      <c r="J33" s="58">
        <f>SUM(Arvika:Årjäng!J33)</f>
        <v>5768495.6772311172</v>
      </c>
      <c r="K33" s="58">
        <f>SUM(Arvika:Årjäng!K33)</f>
        <v>0</v>
      </c>
      <c r="L33" s="58">
        <f>SUM(Arvika:Årjäng!L33)</f>
        <v>0</v>
      </c>
      <c r="M33" s="59">
        <f>SUM(Arvika:Årjäng!M33)</f>
        <v>139300</v>
      </c>
      <c r="N33" s="58">
        <f>SUM(Arvika:Årjäng!N33)</f>
        <v>26458.155920397985</v>
      </c>
      <c r="O33" s="58">
        <f>SUM(Arvika:Årjäng!O33)</f>
        <v>59351.164957622488</v>
      </c>
      <c r="P33" s="58">
        <f>SUM(Arvika:Årjäng!P33)</f>
        <v>11194490.5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8">
        <f>SUM(Arvika:Årjäng!B34)</f>
        <v>149602</v>
      </c>
      <c r="C34" s="58">
        <f>SUM(Arvika:Årjäng!C34)</f>
        <v>227685</v>
      </c>
      <c r="D34" s="58">
        <f>SUM(Arvika:Årjäng!D34)</f>
        <v>55836</v>
      </c>
      <c r="E34" s="58">
        <f>SUM(Arvika:Årjäng!E34)</f>
        <v>0</v>
      </c>
      <c r="F34" s="58">
        <f>SUM(Arvika:Årjäng!F34)</f>
        <v>0</v>
      </c>
      <c r="G34" s="58">
        <f>SUM(Arvika:Årjäng!G34)</f>
        <v>0</v>
      </c>
      <c r="H34" s="58">
        <f>SUM(Arvika:Årjäng!H34)</f>
        <v>0</v>
      </c>
      <c r="I34" s="58">
        <f>SUM(Arvika:Årjäng!I34)</f>
        <v>0</v>
      </c>
      <c r="J34" s="58">
        <f>SUM(Arvika:Årjäng!J34)</f>
        <v>0</v>
      </c>
      <c r="K34" s="58">
        <f>SUM(Arvika:Årjäng!K34)</f>
        <v>0</v>
      </c>
      <c r="L34" s="58">
        <f>SUM(Arvika:Årjäng!L34)</f>
        <v>0</v>
      </c>
      <c r="M34" s="58">
        <f>SUM(Arvika:Årjäng!M34)</f>
        <v>0</v>
      </c>
      <c r="N34" s="58">
        <f>SUM(Arvika:Årjäng!N34)</f>
        <v>0</v>
      </c>
      <c r="O34" s="58">
        <f>SUM(Arvika:Årjäng!O34)</f>
        <v>0</v>
      </c>
      <c r="P34" s="58">
        <f>SUM(Arvika:Årjäng!P34)</f>
        <v>433123</v>
      </c>
      <c r="Q34" s="22"/>
      <c r="R34" s="54" t="str">
        <f>L30</f>
        <v>Avfall</v>
      </c>
      <c r="S34" s="42" t="str">
        <f>ROUND(L43/1000,0) &amp;" GWh"</f>
        <v>331 GWh</v>
      </c>
      <c r="T34" s="31">
        <f>L$44</f>
        <v>1.6868124560776031E-2</v>
      </c>
      <c r="U34" s="25"/>
      <c r="V34" s="7"/>
      <c r="W34" s="41"/>
    </row>
    <row r="35" spans="1:47" ht="15.75">
      <c r="A35" s="5" t="s">
        <v>35</v>
      </c>
      <c r="B35" s="58">
        <f>SUM(Arvika:Årjäng!B35)</f>
        <v>0</v>
      </c>
      <c r="C35" s="58">
        <f>SUM(Arvika:Årjäng!C35)</f>
        <v>73492</v>
      </c>
      <c r="D35" s="58">
        <f>SUM(Arvika:Årjäng!D35)</f>
        <v>2601187</v>
      </c>
      <c r="E35" s="58">
        <f>SUM(Arvika:Årjäng!E35)</f>
        <v>0</v>
      </c>
      <c r="F35" s="59">
        <f>SUM(Arvika:Årjäng!F35)+'[1]Biogasproduktion och fordonsgas'!$B$28*1000+'[1]Biogasproduktion och fordonsgas'!$B$30*1000</f>
        <v>1056</v>
      </c>
      <c r="G35" s="58">
        <f>SUM(Arvika:Årjäng!G35)</f>
        <v>505388</v>
      </c>
      <c r="H35" s="58">
        <f>SUM(Arvika:Årjäng!H35)</f>
        <v>0</v>
      </c>
      <c r="I35" s="59">
        <f>SUM(Arvika:Årjäng!I35)+'[1]Biogasproduktion och fordonsgas'!$B$27*1000+'[1]Biogasproduktion och fordonsgas'!$B$29*1000</f>
        <v>39238.5</v>
      </c>
      <c r="J35" s="58">
        <f>SUM(Arvika:Årjäng!J35)</f>
        <v>0</v>
      </c>
      <c r="K35" s="58">
        <f>SUM(Arvika:Årjäng!K35)</f>
        <v>0</v>
      </c>
      <c r="L35" s="58">
        <f>SUM(Arvika:Årjäng!L35)</f>
        <v>0</v>
      </c>
      <c r="M35" s="58">
        <f>SUM(Arvika:Årjäng!M35)</f>
        <v>0</v>
      </c>
      <c r="N35" s="58">
        <f>SUM(Arvika:Årjäng!N35)</f>
        <v>0</v>
      </c>
      <c r="O35" s="58">
        <f>SUM(Arvika:Årjäng!O35)</f>
        <v>0</v>
      </c>
      <c r="P35" s="59">
        <f>SUM(B35:O35)</f>
        <v>3220361.5</v>
      </c>
      <c r="Q35" s="22"/>
      <c r="R35" s="53" t="str">
        <f>M30</f>
        <v>Ånga+Hetvatten</v>
      </c>
      <c r="S35" s="42" t="str">
        <f>ROUND(M43/1000,0) &amp;" GWh"</f>
        <v>139 GWh</v>
      </c>
      <c r="T35" s="31">
        <f>M$44</f>
        <v>7.0980701137868963E-3</v>
      </c>
      <c r="U35" s="25"/>
    </row>
    <row r="36" spans="1:47" ht="15.75">
      <c r="A36" s="5" t="s">
        <v>36</v>
      </c>
      <c r="B36" s="58">
        <f>SUM(Arvika:Årjäng!B36)</f>
        <v>159031</v>
      </c>
      <c r="C36" s="58">
        <f>SUM(Arvika:Årjäng!C36)</f>
        <v>1716007</v>
      </c>
      <c r="D36" s="58">
        <f>SUM(Arvika:Årjäng!D36)</f>
        <v>51854</v>
      </c>
      <c r="E36" s="58">
        <f>SUM(Arvika:Årjäng!E36)</f>
        <v>0</v>
      </c>
      <c r="F36" s="58">
        <f>SUM(Arvika:Årjäng!F36)</f>
        <v>0</v>
      </c>
      <c r="G36" s="58">
        <f>SUM(Arvika:Årjäng!G36)</f>
        <v>0</v>
      </c>
      <c r="H36" s="58">
        <f>SUM(Arvika:Årjäng!H36)</f>
        <v>0</v>
      </c>
      <c r="I36" s="58">
        <f>SUM(Arvika:Årjäng!I36)</f>
        <v>0</v>
      </c>
      <c r="J36" s="58">
        <f>SUM(Arvika:Årjäng!J36)</f>
        <v>0</v>
      </c>
      <c r="K36" s="58">
        <f>SUM(Arvika:Årjäng!K36)</f>
        <v>0</v>
      </c>
      <c r="L36" s="58">
        <f>SUM(Arvika:Årjäng!L36)</f>
        <v>0</v>
      </c>
      <c r="M36" s="58">
        <f>SUM(Arvika:Årjäng!M36)</f>
        <v>0</v>
      </c>
      <c r="N36" s="58">
        <f>SUM(Arvika:Årjäng!N36)</f>
        <v>0</v>
      </c>
      <c r="O36" s="58">
        <f>SUM(Arvika:Årjäng!O36)</f>
        <v>0</v>
      </c>
      <c r="P36" s="58">
        <f>SUM(Arvika:Årjäng!P36)</f>
        <v>1926892</v>
      </c>
      <c r="Q36" s="22"/>
      <c r="R36" s="53" t="str">
        <f>N30</f>
        <v>Slam+starkgas</v>
      </c>
      <c r="S36" s="42" t="str">
        <f>ROUND(N43/1000,0) &amp;" GWh"</f>
        <v>26 GWh</v>
      </c>
      <c r="T36" s="31">
        <f>N$44</f>
        <v>1.3481826690918217E-3</v>
      </c>
      <c r="U36" s="25"/>
    </row>
    <row r="37" spans="1:47" ht="15.75">
      <c r="A37" s="5" t="s">
        <v>37</v>
      </c>
      <c r="B37" s="58">
        <f>SUM(Arvika:Årjäng!B37)</f>
        <v>134974</v>
      </c>
      <c r="C37" s="58">
        <f>SUM(Arvika:Årjäng!C37)</f>
        <v>947485</v>
      </c>
      <c r="D37" s="58">
        <f>SUM(Arvika:Årjäng!D37)</f>
        <v>8020</v>
      </c>
      <c r="E37" s="58">
        <f>SUM(Arvika:Årjäng!E37)</f>
        <v>0</v>
      </c>
      <c r="F37" s="58">
        <f>SUM(Arvika:Årjäng!F37)</f>
        <v>0</v>
      </c>
      <c r="G37" s="58">
        <f>SUM(Arvika:Årjäng!G37)</f>
        <v>0</v>
      </c>
      <c r="H37" s="58">
        <f>SUM(Arvika:Årjäng!H37)</f>
        <v>444239</v>
      </c>
      <c r="I37" s="58">
        <f>SUM(Arvika:Årjäng!I37)</f>
        <v>0</v>
      </c>
      <c r="J37" s="58">
        <f>SUM(Arvika:Årjäng!J37)</f>
        <v>0</v>
      </c>
      <c r="K37" s="58">
        <f>SUM(Arvika:Årjäng!K37)</f>
        <v>0</v>
      </c>
      <c r="L37" s="58">
        <f>SUM(Arvika:Årjäng!L37)</f>
        <v>0</v>
      </c>
      <c r="M37" s="58">
        <f>SUM(Arvika:Årjäng!M37)</f>
        <v>0</v>
      </c>
      <c r="N37" s="58">
        <f>SUM(Arvika:Årjäng!N37)</f>
        <v>0</v>
      </c>
      <c r="O37" s="58">
        <f>SUM(Arvika:Årjäng!O37)</f>
        <v>0</v>
      </c>
      <c r="P37" s="58">
        <f>SUM(Arvika:Årjäng!P37)</f>
        <v>1534718</v>
      </c>
      <c r="Q37" s="22"/>
      <c r="R37" s="54" t="str">
        <f>O30</f>
        <v>Beckolja</v>
      </c>
      <c r="S37" s="42" t="str">
        <f>ROUND(O43/1000,0) &amp;" GWh"</f>
        <v>59 GWh</v>
      </c>
      <c r="T37" s="31">
        <f>O$44</f>
        <v>3.0242550624848263E-3</v>
      </c>
      <c r="U37" s="25"/>
    </row>
    <row r="38" spans="1:47" ht="15.75">
      <c r="A38" s="5" t="s">
        <v>38</v>
      </c>
      <c r="B38" s="58">
        <f>SUM(Arvika:Årjäng!B38)</f>
        <v>465745</v>
      </c>
      <c r="C38" s="58">
        <f>SUM(Arvika:Årjäng!C38)</f>
        <v>119417</v>
      </c>
      <c r="D38" s="58">
        <f>SUM(Arvika:Årjäng!D38)</f>
        <v>1828</v>
      </c>
      <c r="E38" s="58">
        <f>SUM(Arvika:Årjäng!E38)</f>
        <v>0</v>
      </c>
      <c r="F38" s="58">
        <f>SUM(Arvika:Årjäng!F38)</f>
        <v>0</v>
      </c>
      <c r="G38" s="58">
        <f>SUM(Arvika:Årjäng!G38)</f>
        <v>0</v>
      </c>
      <c r="H38" s="58">
        <f>SUM(Arvika:Årjäng!H38)</f>
        <v>0</v>
      </c>
      <c r="I38" s="58">
        <f>SUM(Arvika:Årjäng!I38)</f>
        <v>0</v>
      </c>
      <c r="J38" s="58">
        <f>SUM(Arvika:Årjäng!J38)</f>
        <v>0</v>
      </c>
      <c r="K38" s="58">
        <f>SUM(Arvika:Årjäng!K38)</f>
        <v>0</v>
      </c>
      <c r="L38" s="58">
        <f>SUM(Arvika:Årjäng!L38)</f>
        <v>0</v>
      </c>
      <c r="M38" s="58">
        <f>SUM(Arvika:Årjäng!M38)</f>
        <v>0</v>
      </c>
      <c r="N38" s="58">
        <f>SUM(Arvika:Årjäng!N38)</f>
        <v>0</v>
      </c>
      <c r="O38" s="58">
        <f>SUM(Arvika:Årjäng!O38)</f>
        <v>0</v>
      </c>
      <c r="P38" s="58">
        <f>SUM(Arvika:Årjäng!P38)</f>
        <v>586990</v>
      </c>
      <c r="Q38" s="22"/>
      <c r="R38" s="33"/>
      <c r="S38" s="18"/>
      <c r="T38" s="29"/>
      <c r="U38" s="25"/>
    </row>
    <row r="39" spans="1:47" ht="15.75">
      <c r="A39" s="5" t="s">
        <v>39</v>
      </c>
      <c r="B39" s="58">
        <f>SUM(Arvika:Årjäng!B39)</f>
        <v>0</v>
      </c>
      <c r="C39" s="58">
        <f>SUM(Arvika:Årjäng!C39)</f>
        <v>24679</v>
      </c>
      <c r="D39" s="58">
        <f>SUM(Arvika:Årjäng!D39)</f>
        <v>0</v>
      </c>
      <c r="E39" s="58">
        <f>SUM(Arvika:Årjäng!E39)</f>
        <v>0</v>
      </c>
      <c r="F39" s="58">
        <f>SUM(Arvika:Årjäng!F39)</f>
        <v>0</v>
      </c>
      <c r="G39" s="58">
        <f>SUM(Arvika:Årjäng!G39)</f>
        <v>0</v>
      </c>
      <c r="H39" s="58">
        <f>SUM(Arvika:Årjäng!H39)</f>
        <v>0</v>
      </c>
      <c r="I39" s="58">
        <f>SUM(Arvika:Årjäng!I39)</f>
        <v>0</v>
      </c>
      <c r="J39" s="58">
        <f>SUM(Arvika:Årjäng!J39)</f>
        <v>0</v>
      </c>
      <c r="K39" s="58">
        <f>SUM(Arvika:Årjäng!K39)</f>
        <v>0</v>
      </c>
      <c r="L39" s="58">
        <f>SUM(Arvika:Årjäng!L39)</f>
        <v>0</v>
      </c>
      <c r="M39" s="58">
        <f>SUM(Arvika:Årjäng!M39)</f>
        <v>0</v>
      </c>
      <c r="N39" s="58">
        <f>SUM(Arvika:Årjäng!N39)</f>
        <v>0</v>
      </c>
      <c r="O39" s="58">
        <f>SUM(Arvika:Årjäng!O39)</f>
        <v>0</v>
      </c>
      <c r="P39" s="58">
        <f>SUM(Arvika:Årjäng!P39)</f>
        <v>24679</v>
      </c>
      <c r="Q39" s="22"/>
      <c r="R39" s="30"/>
      <c r="S39" s="9"/>
      <c r="T39" s="44"/>
      <c r="U39" s="25"/>
    </row>
    <row r="40" spans="1:47" ht="15.75">
      <c r="A40" s="5" t="s">
        <v>14</v>
      </c>
      <c r="B40" s="58">
        <f>SUM(Arvika:Årjäng!B40)</f>
        <v>1060441</v>
      </c>
      <c r="C40" s="58">
        <f>SUM(Arvika:Årjäng!C40)</f>
        <v>6168061.7300000004</v>
      </c>
      <c r="D40" s="58">
        <f>SUM(Arvika:Årjäng!D40)</f>
        <v>3078777</v>
      </c>
      <c r="E40" s="58">
        <f>SUM(Arvika:Årjäng!E40)</f>
        <v>0</v>
      </c>
      <c r="F40" s="59">
        <f>SUM(F32:F39)</f>
        <v>249194.84407960199</v>
      </c>
      <c r="G40" s="58">
        <f>SUM(Arvika:Årjäng!G40)</f>
        <v>522388</v>
      </c>
      <c r="H40" s="58">
        <f>SUM(Arvika:Årjäng!H40)</f>
        <v>1912918.9278112606</v>
      </c>
      <c r="I40" s="59">
        <f>SUM(I32:I39)</f>
        <v>39238.5</v>
      </c>
      <c r="J40" s="58">
        <f>SUM(Arvika:Årjäng!J40)</f>
        <v>5768495.6772311172</v>
      </c>
      <c r="K40" s="58">
        <f>SUM(Arvika:Årjäng!K40)</f>
        <v>0</v>
      </c>
      <c r="L40" s="58">
        <f>SUM(Arvika:Årjäng!L40)</f>
        <v>0</v>
      </c>
      <c r="M40" s="59">
        <f>SUM(Arvika:Årjäng!M40)</f>
        <v>139300</v>
      </c>
      <c r="N40" s="58">
        <f>SUM(Arvika:Årjäng!N40)</f>
        <v>26458.155920397985</v>
      </c>
      <c r="O40" s="58">
        <f>SUM(Arvika:Årjäng!O40)</f>
        <v>59351.164957622488</v>
      </c>
      <c r="P40" s="59">
        <f>SUM(B40:O40)</f>
        <v>19024625.000000004</v>
      </c>
      <c r="Q40" s="22"/>
      <c r="R40" s="30"/>
      <c r="S40" s="9" t="s">
        <v>25</v>
      </c>
      <c r="T40" s="44" t="s">
        <v>26</v>
      </c>
      <c r="U40" s="25"/>
    </row>
    <row r="41" spans="1:47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6"/>
      <c r="R41" s="30" t="s">
        <v>40</v>
      </c>
      <c r="S41" s="45" t="str">
        <f>ROUND((B46+C46)/1000,0) &amp;" GWh"</f>
        <v>677 GWh</v>
      </c>
      <c r="T41" s="44"/>
      <c r="U41" s="25"/>
    </row>
    <row r="42" spans="1:47">
      <c r="A42" s="35" t="s">
        <v>43</v>
      </c>
      <c r="B42" s="91">
        <f>B39+B38+B37</f>
        <v>600719</v>
      </c>
      <c r="C42" s="91">
        <f>C39+C38+C37</f>
        <v>1091581</v>
      </c>
      <c r="D42" s="91">
        <f>D39+D38+D37</f>
        <v>9848</v>
      </c>
      <c r="E42" s="91">
        <f t="shared" ref="E42:O42" si="0">E39+E38+E37</f>
        <v>0</v>
      </c>
      <c r="F42" s="88">
        <f t="shared" si="0"/>
        <v>0</v>
      </c>
      <c r="G42" s="91">
        <f t="shared" si="0"/>
        <v>0</v>
      </c>
      <c r="H42" s="91">
        <f t="shared" si="0"/>
        <v>444239</v>
      </c>
      <c r="I42" s="88">
        <f t="shared" si="0"/>
        <v>0</v>
      </c>
      <c r="J42" s="91">
        <f>J39+J38+J37</f>
        <v>0</v>
      </c>
      <c r="K42" s="91">
        <f>K39+K38+K37</f>
        <v>0</v>
      </c>
      <c r="L42" s="91">
        <f>L39+L38+L37</f>
        <v>0</v>
      </c>
      <c r="M42" s="91">
        <f t="shared" si="0"/>
        <v>0</v>
      </c>
      <c r="N42" s="91">
        <f t="shared" si="0"/>
        <v>0</v>
      </c>
      <c r="O42" s="91">
        <f t="shared" si="0"/>
        <v>0</v>
      </c>
      <c r="P42" s="58">
        <f>SUM(Arvika:Årjäng!P42)</f>
        <v>2146387</v>
      </c>
      <c r="Q42" s="23"/>
      <c r="R42" s="30" t="s">
        <v>41</v>
      </c>
      <c r="S42" s="10" t="str">
        <f>ROUND(P42/1000,0) &amp;" GWh"</f>
        <v>2146 GWh</v>
      </c>
      <c r="T42" s="31">
        <f>P42/P40</f>
        <v>0.11282151422169949</v>
      </c>
      <c r="U42" s="25"/>
    </row>
    <row r="43" spans="1:47">
      <c r="A43" s="36" t="s">
        <v>45</v>
      </c>
      <c r="B43" s="91"/>
      <c r="C43" s="92">
        <f>SUM(Arvika:Årjäng!C43)</f>
        <v>5760304.4934</v>
      </c>
      <c r="D43" s="92">
        <f>SUM(Arvika:Årjäng!D43)</f>
        <v>3120783.8813384552</v>
      </c>
      <c r="E43" s="92">
        <f>SUM(Arvika:Årjäng!E43)</f>
        <v>0</v>
      </c>
      <c r="F43" s="92">
        <f>F11+F24+F40</f>
        <v>249194.84407960199</v>
      </c>
      <c r="G43" s="92">
        <f>SUM(Arvika:Årjäng!G43)</f>
        <v>809254.88307692308</v>
      </c>
      <c r="H43" s="92">
        <f>SUM(Arvika:Årjäng!H43)</f>
        <v>3335723.2594263805</v>
      </c>
      <c r="I43" s="92">
        <f>I11+I24+I40</f>
        <v>39239.5</v>
      </c>
      <c r="J43" s="92">
        <f>SUM(Arvika:Årjäng!J43)</f>
        <v>5893704.6772311162</v>
      </c>
      <c r="K43" s="92">
        <f>SUM(Arvika:Årjäng!K43)</f>
        <v>0</v>
      </c>
      <c r="L43" s="92">
        <f>SUM(Arvika:Årjäng!L43)</f>
        <v>331037.83333333337</v>
      </c>
      <c r="M43" s="92">
        <f>M40</f>
        <v>139300</v>
      </c>
      <c r="N43" s="92">
        <f>SUM(Arvika:Årjäng!N43)</f>
        <v>26458.155920397985</v>
      </c>
      <c r="O43" s="92">
        <f>SUM(Arvika:Årjäng!O43)</f>
        <v>59351.164957622488</v>
      </c>
      <c r="P43" s="88">
        <f>SUM(C43:O43)-M43</f>
        <v>19625052.692763831</v>
      </c>
      <c r="Q43" s="23"/>
      <c r="R43" s="30" t="s">
        <v>42</v>
      </c>
      <c r="S43" s="10" t="str">
        <f>ROUND(P36/1000,0) &amp;" GWh"</f>
        <v>1927 GWh</v>
      </c>
      <c r="T43" s="43">
        <f>P36/P40</f>
        <v>0.10128409889813858</v>
      </c>
      <c r="U43" s="25"/>
    </row>
    <row r="44" spans="1:47">
      <c r="A44" s="36" t="s">
        <v>46</v>
      </c>
      <c r="B44" s="91"/>
      <c r="C44" s="93">
        <f>C43/$P$43</f>
        <v>0.29351791221044443</v>
      </c>
      <c r="D44" s="93">
        <f t="shared" ref="D44:P44" si="1">D43/$P$43</f>
        <v>0.15902040775101478</v>
      </c>
      <c r="E44" s="93">
        <f t="shared" si="1"/>
        <v>0</v>
      </c>
      <c r="F44" s="93">
        <f t="shared" si="1"/>
        <v>1.2697792356577231E-2</v>
      </c>
      <c r="G44" s="93">
        <f t="shared" si="1"/>
        <v>4.1235806891632566E-2</v>
      </c>
      <c r="H44" s="93">
        <f t="shared" si="1"/>
        <v>0.16997270334241352</v>
      </c>
      <c r="I44" s="93">
        <f t="shared" si="1"/>
        <v>1.9994595996406382E-3</v>
      </c>
      <c r="J44" s="93">
        <f t="shared" si="1"/>
        <v>0.30031535555592415</v>
      </c>
      <c r="K44" s="93">
        <f t="shared" si="1"/>
        <v>0</v>
      </c>
      <c r="L44" s="93">
        <f t="shared" si="1"/>
        <v>1.6868124560776031E-2</v>
      </c>
      <c r="M44" s="93">
        <f t="shared" si="1"/>
        <v>7.0980701137868963E-3</v>
      </c>
      <c r="N44" s="93">
        <f t="shared" si="1"/>
        <v>1.3481826690918217E-3</v>
      </c>
      <c r="O44" s="93">
        <f t="shared" si="1"/>
        <v>3.0242550624848263E-3</v>
      </c>
      <c r="P44" s="93">
        <f t="shared" si="1"/>
        <v>1</v>
      </c>
      <c r="Q44" s="23"/>
      <c r="R44" s="30" t="s">
        <v>44</v>
      </c>
      <c r="S44" s="10" t="str">
        <f>ROUND(P34/1000,0) &amp;" GWh"</f>
        <v>433 GWh</v>
      </c>
      <c r="T44" s="31">
        <f>P34/P40</f>
        <v>2.2766440862829092E-2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91"/>
      <c r="O45" s="88"/>
      <c r="P45" s="88"/>
      <c r="Q45" s="23"/>
      <c r="R45" s="30" t="s">
        <v>31</v>
      </c>
      <c r="S45" s="10" t="str">
        <f>ROUND(P32/1000,0) &amp;" GWh"</f>
        <v>103 GWh</v>
      </c>
      <c r="T45" s="31">
        <f>P32/P40</f>
        <v>5.4335367977029758E-3</v>
      </c>
      <c r="U45" s="25"/>
    </row>
    <row r="46" spans="1:47">
      <c r="A46" s="37" t="s">
        <v>49</v>
      </c>
      <c r="B46" s="92">
        <f>SUM(Arvika:Årjäng!B46)</f>
        <v>187424</v>
      </c>
      <c r="C46" s="92">
        <f>SUM(Arvika:Årjäng!C46)</f>
        <v>489156.61840000004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91"/>
      <c r="O46" s="88"/>
      <c r="P46" s="77"/>
      <c r="Q46" s="23"/>
      <c r="R46" s="30" t="s">
        <v>47</v>
      </c>
      <c r="S46" s="10" t="str">
        <f>ROUND(P33/1000,0) &amp;" GWh"</f>
        <v>11194 GWh</v>
      </c>
      <c r="T46" s="43">
        <f>P33/P40</f>
        <v>0.58842108582954977</v>
      </c>
      <c r="U46" s="25"/>
    </row>
    <row r="47" spans="1:47">
      <c r="A47" s="37" t="s">
        <v>51</v>
      </c>
      <c r="B47" s="94">
        <f>B46/B24</f>
        <v>0.15019573431420866</v>
      </c>
      <c r="C47" s="94">
        <f>C46/(C40+C24)</f>
        <v>7.9304754039807579E-2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91"/>
      <c r="O47" s="88"/>
      <c r="P47" s="88"/>
      <c r="Q47" s="9"/>
      <c r="R47" s="30" t="s">
        <v>48</v>
      </c>
      <c r="S47" s="10" t="str">
        <f>ROUND(P35/1000,0) &amp;" GWh"</f>
        <v>3220 GWh</v>
      </c>
      <c r="T47" s="43">
        <f>P35/P40</f>
        <v>0.16927332339007992</v>
      </c>
    </row>
    <row r="48" spans="1:47" ht="15.75" thickBot="1">
      <c r="A48" s="12"/>
      <c r="B48" s="95"/>
      <c r="C48" s="96"/>
      <c r="D48" s="97"/>
      <c r="E48" s="97"/>
      <c r="F48" s="98"/>
      <c r="G48" s="97"/>
      <c r="H48" s="97"/>
      <c r="I48" s="98"/>
      <c r="J48" s="97"/>
      <c r="K48" s="97"/>
      <c r="L48" s="97"/>
      <c r="M48" s="96"/>
      <c r="N48" s="96"/>
      <c r="O48" s="99"/>
      <c r="P48" s="99"/>
      <c r="Q48" s="12"/>
      <c r="R48" s="47" t="s">
        <v>50</v>
      </c>
      <c r="S48" s="10" t="str">
        <f>ROUND(P40/1000,0) &amp;" GWh"</f>
        <v>19025 GWh</v>
      </c>
      <c r="T48" s="48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5"/>
      <c r="C49" s="96"/>
      <c r="D49" s="97"/>
      <c r="E49" s="97"/>
      <c r="F49" s="98"/>
      <c r="G49" s="97"/>
      <c r="H49" s="97"/>
      <c r="I49" s="98"/>
      <c r="J49" s="97"/>
      <c r="K49" s="97"/>
      <c r="L49" s="97"/>
      <c r="M49" s="96"/>
      <c r="N49" s="96"/>
      <c r="O49" s="99"/>
      <c r="P49" s="9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4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4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4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4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4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4"/>
      <c r="O55" s="105"/>
      <c r="P55" s="105"/>
      <c r="Q55" s="13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4"/>
      <c r="O56" s="105"/>
      <c r="P56" s="105"/>
      <c r="Q56" s="13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4"/>
      <c r="O57" s="105"/>
      <c r="P57" s="105"/>
      <c r="Q57" s="13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0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0"/>
      <c r="O59" s="111"/>
      <c r="P59" s="112"/>
      <c r="Q59" s="9"/>
      <c r="R59" s="9"/>
      <c r="S59" s="34"/>
      <c r="T59" s="38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0"/>
      <c r="O60" s="111"/>
      <c r="P60" s="112"/>
      <c r="Q60" s="9"/>
      <c r="R60" s="9"/>
      <c r="S60" s="34"/>
      <c r="T60" s="38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0"/>
      <c r="O61" s="111"/>
      <c r="P61" s="112"/>
      <c r="Q61" s="9"/>
      <c r="R61" s="9"/>
      <c r="S61" s="34"/>
      <c r="T61" s="38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0"/>
      <c r="O62" s="111"/>
      <c r="P62" s="112"/>
      <c r="Q62" s="9"/>
      <c r="R62" s="9"/>
      <c r="S62" s="14"/>
      <c r="T62" s="15"/>
    </row>
    <row r="63" spans="1:47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4"/>
      <c r="O63" s="112"/>
      <c r="P63" s="112"/>
      <c r="Q63" s="9"/>
      <c r="R63" s="9"/>
      <c r="S63" s="9"/>
      <c r="T63" s="34"/>
    </row>
    <row r="64" spans="1:47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4"/>
      <c r="O64" s="112"/>
      <c r="P64" s="112"/>
      <c r="Q64" s="9"/>
      <c r="R64" s="9"/>
      <c r="S64" s="49"/>
      <c r="T64" s="50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4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4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4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4"/>
      <c r="O68" s="112"/>
      <c r="P68" s="112"/>
      <c r="Q68" s="9"/>
      <c r="R68" s="9"/>
      <c r="S68" s="34"/>
      <c r="T68" s="38"/>
    </row>
    <row r="69" spans="1:20" ht="15.75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4"/>
      <c r="O69" s="112"/>
      <c r="P69" s="112"/>
      <c r="Q69" s="9"/>
      <c r="R69" s="9"/>
      <c r="S69" s="34"/>
      <c r="T69" s="38"/>
    </row>
    <row r="70" spans="1:20" ht="15.75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4"/>
      <c r="O70" s="112"/>
      <c r="P70" s="112"/>
      <c r="Q70" s="9"/>
      <c r="R70" s="9"/>
      <c r="S70" s="34"/>
      <c r="T70" s="38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4"/>
      <c r="O71" s="112"/>
      <c r="P71" s="112"/>
      <c r="Q71" s="9"/>
      <c r="R71" s="39"/>
      <c r="S71" s="14"/>
      <c r="T71" s="16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71"/>
  <sheetViews>
    <sheetView zoomScale="70" zoomScaleNormal="7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74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[1]Solceller!$C$18</f>
        <v>3182.5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8"/>
      <c r="C7" s="58">
        <f>[1]Elproduktion!$N$602</f>
        <v>0</v>
      </c>
      <c r="D7" s="58">
        <f>[1]Elproduktion!$N$603</f>
        <v>0</v>
      </c>
      <c r="E7" s="58">
        <f>[1]Elproduktion!$Q$604</f>
        <v>0</v>
      </c>
      <c r="F7" s="58">
        <f>[1]Elproduktion!$N$605</f>
        <v>0</v>
      </c>
      <c r="G7" s="58">
        <f>[1]Elproduktion!$R$606</f>
        <v>0</v>
      </c>
      <c r="H7" s="58">
        <f>[1]Elproduktion!$S$607</f>
        <v>0</v>
      </c>
      <c r="I7" s="58">
        <f>[1]Elproduktion!$N$608</f>
        <v>0</v>
      </c>
      <c r="J7" s="58">
        <f>[1]Elproduktion!$T$606</f>
        <v>0</v>
      </c>
      <c r="K7" s="58">
        <f>[1]Elproduktion!U604</f>
        <v>0</v>
      </c>
      <c r="L7" s="58">
        <f>[1]Elproduktion!V604</f>
        <v>0</v>
      </c>
      <c r="M7" s="58"/>
      <c r="N7" s="58"/>
      <c r="O7" s="58"/>
      <c r="P7" s="58">
        <f t="shared" si="0"/>
        <v>0</v>
      </c>
      <c r="Q7" s="40"/>
      <c r="AG7" s="40"/>
      <c r="AH7" s="40"/>
    </row>
    <row r="8" spans="1:34" ht="15.75">
      <c r="A8" s="5" t="s">
        <v>11</v>
      </c>
      <c r="B8" s="58"/>
      <c r="C8" s="58">
        <f>[1]Elproduktion!$N$610</f>
        <v>0</v>
      </c>
      <c r="D8" s="58">
        <f>[1]Elproduktion!$N$611</f>
        <v>0</v>
      </c>
      <c r="E8" s="58">
        <f>[1]Elproduktion!$Q$612</f>
        <v>0</v>
      </c>
      <c r="F8" s="58">
        <f>[1]Elproduktion!$N$613</f>
        <v>0</v>
      </c>
      <c r="G8" s="58">
        <f>[1]Elproduktion!$R$614</f>
        <v>0</v>
      </c>
      <c r="H8" s="58">
        <f>[1]Elproduktion!$S$615</f>
        <v>0</v>
      </c>
      <c r="I8" s="58">
        <f>[1]Elproduktion!$N$616</f>
        <v>0</v>
      </c>
      <c r="J8" s="58">
        <f>[1]Elproduktion!$T$614</f>
        <v>0</v>
      </c>
      <c r="K8" s="58">
        <f>[1]Elproduktion!U612</f>
        <v>0</v>
      </c>
      <c r="L8" s="58">
        <f>[1]Elproduktion!V612</f>
        <v>0</v>
      </c>
      <c r="M8" s="58"/>
      <c r="N8" s="58"/>
      <c r="O8" s="58"/>
      <c r="P8" s="58">
        <f t="shared" si="0"/>
        <v>0</v>
      </c>
      <c r="Q8" s="40"/>
      <c r="AG8" s="40"/>
      <c r="AH8" s="40"/>
    </row>
    <row r="9" spans="1:34" ht="15.75">
      <c r="A9" s="5" t="s">
        <v>12</v>
      </c>
      <c r="B9" s="58"/>
      <c r="C9" s="59">
        <f>[1]Elproduktion!$N$618+'[1]Mindre vattenkraft, från LST'!$C$10</f>
        <v>155642.4</v>
      </c>
      <c r="D9" s="58">
        <f>[1]Elproduktion!$N$619</f>
        <v>0</v>
      </c>
      <c r="E9" s="58">
        <f>[1]Elproduktion!$Q$620</f>
        <v>0</v>
      </c>
      <c r="F9" s="58">
        <f>[1]Elproduktion!$N$621</f>
        <v>0</v>
      </c>
      <c r="G9" s="58">
        <f>[1]Elproduktion!$R$622</f>
        <v>0</v>
      </c>
      <c r="H9" s="58">
        <f>[1]Elproduktion!$S$623</f>
        <v>0</v>
      </c>
      <c r="I9" s="58">
        <f>[1]Elproduktion!$N$624</f>
        <v>0</v>
      </c>
      <c r="J9" s="58">
        <f>[1]Elproduktion!$T$622</f>
        <v>0</v>
      </c>
      <c r="K9" s="58">
        <f>[1]Elproduktion!U620</f>
        <v>0</v>
      </c>
      <c r="L9" s="58">
        <f>[1]Elproduktion!V620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B10" s="58"/>
      <c r="C10" s="58">
        <f>[1]Elproduktion!$N$626</f>
        <v>0</v>
      </c>
      <c r="D10" s="58">
        <f>[1]Elproduktion!$N$627</f>
        <v>0</v>
      </c>
      <c r="E10" s="58">
        <f>[1]Elproduktion!$Q$628</f>
        <v>0</v>
      </c>
      <c r="F10" s="58">
        <f>[1]Elproduktion!$N$629</f>
        <v>0</v>
      </c>
      <c r="G10" s="58">
        <f>[1]Elproduktion!$R$630</f>
        <v>0</v>
      </c>
      <c r="H10" s="58">
        <f>[1]Elproduktion!$S$631</f>
        <v>0</v>
      </c>
      <c r="I10" s="58">
        <f>[1]Elproduktion!$N$632</f>
        <v>0</v>
      </c>
      <c r="J10" s="58">
        <f>[1]Elproduktion!$T$630</f>
        <v>0</v>
      </c>
      <c r="K10" s="58">
        <f>[1]Elproduktion!U628</f>
        <v>0</v>
      </c>
      <c r="L10" s="58">
        <f>[1]Elproduktion!V628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59">
        <f>SUM(C5:C10)</f>
        <v>158824.9</v>
      </c>
      <c r="D11" s="58">
        <f t="shared" ref="D11:O11" si="1">SUM(D5:D10)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1784 Arvika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[1]Fjärrvärmeproduktion!$N$842</f>
        <v>0</v>
      </c>
      <c r="C18" s="62"/>
      <c r="D18" s="62">
        <f>[1]Fjärrvärmeproduktion!$N$843</f>
        <v>0</v>
      </c>
      <c r="E18" s="62">
        <f>[1]Fjärrvärmeproduktion!$Q$844</f>
        <v>0</v>
      </c>
      <c r="F18" s="62">
        <f>[1]Fjärrvärmeproduktion!$N$845</f>
        <v>0</v>
      </c>
      <c r="G18" s="62">
        <f>[1]Fjärrvärmeproduktion!$R$846</f>
        <v>0</v>
      </c>
      <c r="H18" s="62">
        <f>[1]Fjärrvärmeproduktion!$S$847</f>
        <v>0</v>
      </c>
      <c r="I18" s="62">
        <f>[1]Fjärrvärmeproduktion!$N$848</f>
        <v>0</v>
      </c>
      <c r="J18" s="62">
        <f>[1]Fjärrvärmeproduktion!$T$846</f>
        <v>0</v>
      </c>
      <c r="K18" s="62">
        <f>[1]Fjärrvärmeproduktion!U844</f>
        <v>0</v>
      </c>
      <c r="L18" s="62">
        <f>[1]Fjärrvärmeproduktion!V844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[1]Fjärrvärmeproduktion!$N$850+[1]Fjärrvärmeproduktion!$N$882</f>
        <v>96118</v>
      </c>
      <c r="C19" s="62"/>
      <c r="D19" s="62">
        <f>[1]Fjärrvärmeproduktion!$N$851</f>
        <v>651</v>
      </c>
      <c r="E19" s="62">
        <f>[1]Fjärrvärmeproduktion!$Q$852</f>
        <v>0</v>
      </c>
      <c r="F19" s="62">
        <f>[1]Fjärrvärmeproduktion!$N$853</f>
        <v>0</v>
      </c>
      <c r="G19" s="62">
        <f>[1]Fjärrvärmeproduktion!$R$854</f>
        <v>0</v>
      </c>
      <c r="H19" s="62">
        <f>[1]Fjärrvärmeproduktion!$S$855</f>
        <v>87869</v>
      </c>
      <c r="I19" s="62">
        <f>[1]Fjärrvärmeproduktion!$N$856</f>
        <v>1</v>
      </c>
      <c r="J19" s="62">
        <f>[1]Fjärrvärmeproduktion!$T$854</f>
        <v>0</v>
      </c>
      <c r="K19" s="62">
        <f>[1]Fjärrvärmeproduktion!U852</f>
        <v>0</v>
      </c>
      <c r="L19" s="62">
        <f>[1]Fjärrvärmeproduktion!V852</f>
        <v>0</v>
      </c>
      <c r="M19" s="62"/>
      <c r="N19" s="62"/>
      <c r="O19" s="62"/>
      <c r="P19" s="62">
        <f t="shared" ref="P19:P24" si="2">SUM(C19:O19)</f>
        <v>88521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[1]Fjärrvärmeproduktion!$N$858</f>
        <v>0</v>
      </c>
      <c r="C20" s="62"/>
      <c r="D20" s="62">
        <f>[1]Fjärrvärmeproduktion!$N$859</f>
        <v>0</v>
      </c>
      <c r="E20" s="62">
        <f>[1]Fjärrvärmeproduktion!$Q$860</f>
        <v>0</v>
      </c>
      <c r="F20" s="62">
        <f>[1]Fjärrvärmeproduktion!$N$861</f>
        <v>0</v>
      </c>
      <c r="G20" s="62">
        <f>[1]Fjärrvärmeproduktion!$R$862</f>
        <v>0</v>
      </c>
      <c r="H20" s="62">
        <f>[1]Fjärrvärmeproduktion!$S$863</f>
        <v>0</v>
      </c>
      <c r="I20" s="62">
        <f>[1]Fjärrvärmeproduktion!$N$864</f>
        <v>0</v>
      </c>
      <c r="J20" s="62">
        <f>[1]Fjärrvärmeproduktion!$T$862</f>
        <v>0</v>
      </c>
      <c r="K20" s="62">
        <f>[1]Fjärrvärmeproduktion!U860</f>
        <v>0</v>
      </c>
      <c r="L20" s="62">
        <f>[1]Fjärrvärmeproduktion!V860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[1]Fjärrvärmeproduktion!$N$866</f>
        <v>0</v>
      </c>
      <c r="C21" s="62"/>
      <c r="D21" s="62">
        <f>[1]Fjärrvärmeproduktion!$N$867</f>
        <v>0</v>
      </c>
      <c r="E21" s="62">
        <f>[1]Fjärrvärmeproduktion!$Q$868</f>
        <v>0</v>
      </c>
      <c r="F21" s="62">
        <f>[1]Fjärrvärmeproduktion!$N$869</f>
        <v>0</v>
      </c>
      <c r="G21" s="62">
        <f>[1]Fjärrvärmeproduktion!$R$870</f>
        <v>0</v>
      </c>
      <c r="H21" s="62">
        <f>[1]Fjärrvärmeproduktion!$S$871</f>
        <v>0</v>
      </c>
      <c r="I21" s="62">
        <f>[1]Fjärrvärmeproduktion!$N$872</f>
        <v>0</v>
      </c>
      <c r="J21" s="62">
        <f>[1]Fjärrvärmeproduktion!$T$870</f>
        <v>0</v>
      </c>
      <c r="K21" s="62">
        <f>[1]Fjärrvärmeproduktion!U868</f>
        <v>0</v>
      </c>
      <c r="L21" s="62">
        <f>[1]Fjärrvärmeproduktion!V868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[1]Fjärrvärmeproduktion!$N$874</f>
        <v>1928</v>
      </c>
      <c r="C22" s="62"/>
      <c r="D22" s="62">
        <f>[1]Fjärrvärmeproduktion!$N$875</f>
        <v>0</v>
      </c>
      <c r="E22" s="62">
        <f>[1]Fjärrvärmeproduktion!$Q$876</f>
        <v>0</v>
      </c>
      <c r="F22" s="62">
        <f>[1]Fjärrvärmeproduktion!$N$877</f>
        <v>0</v>
      </c>
      <c r="G22" s="62">
        <f>[1]Fjärrvärmeproduktion!$R$878</f>
        <v>0</v>
      </c>
      <c r="H22" s="62">
        <f>[1]Fjärrvärmeproduktion!$S$879</f>
        <v>0</v>
      </c>
      <c r="I22" s="62">
        <f>[1]Fjärrvärmeproduktion!$N$880</f>
        <v>0</v>
      </c>
      <c r="J22" s="62">
        <f>[1]Fjärrvärmeproduktion!$T$878</f>
        <v>0</v>
      </c>
      <c r="K22" s="62">
        <f>[1]Fjärrvärmeproduktion!U876</f>
        <v>0</v>
      </c>
      <c r="L22" s="62">
        <f>[1]Fjärrvärmeproduktion!V876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792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2">
        <f>[1]Fjärrvärmeproduktion!$N$883</f>
        <v>0</v>
      </c>
      <c r="E23" s="62">
        <f>[1]Fjärrvärmeproduktion!$Q$884</f>
        <v>0</v>
      </c>
      <c r="F23" s="62">
        <f>[1]Fjärrvärmeproduktion!$N$885</f>
        <v>0</v>
      </c>
      <c r="G23" s="62">
        <f>[1]Fjärrvärmeproduktion!$R$886</f>
        <v>0</v>
      </c>
      <c r="H23" s="62">
        <f>[1]Fjärrvärmeproduktion!$S$887</f>
        <v>0</v>
      </c>
      <c r="I23" s="62">
        <f>[1]Fjärrvärmeproduktion!$N$888</f>
        <v>0</v>
      </c>
      <c r="J23" s="62">
        <f>[1]Fjärrvärmeproduktion!$T$886</f>
        <v>0</v>
      </c>
      <c r="K23" s="62">
        <f>[1]Fjärrvärmeproduktion!U884</f>
        <v>0</v>
      </c>
      <c r="L23" s="62">
        <f>[1]Fjärrvärmeproduktion!V884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98046</v>
      </c>
      <c r="C24" s="62">
        <f t="shared" ref="C24:O24" si="3">SUM(C18:C23)</f>
        <v>0</v>
      </c>
      <c r="D24" s="62">
        <f t="shared" si="3"/>
        <v>651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87869</v>
      </c>
      <c r="I24" s="62">
        <f t="shared" si="3"/>
        <v>1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88521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320 GWh</v>
      </c>
      <c r="T25" s="31">
        <f>C$44</f>
        <v>0.40370579369795889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226 GWh</v>
      </c>
      <c r="T26" s="31">
        <f>D$44</f>
        <v>0.28582279272054495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1 GWh</v>
      </c>
      <c r="T28" s="31">
        <f>F$44</f>
        <v>1.3439883891518001E-3</v>
      </c>
      <c r="U28" s="25"/>
    </row>
    <row r="29" spans="1:34" ht="15.75">
      <c r="A29" s="51" t="str">
        <f>A2</f>
        <v>1784 Arvika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40 GWh</v>
      </c>
      <c r="T29" s="31">
        <f>G$44</f>
        <v>5.0865859156377098E-2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205 GWh</v>
      </c>
      <c r="T30" s="31">
        <f>H$44</f>
        <v>0.25826030407503842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1.2619609287810331E-6</v>
      </c>
      <c r="U31" s="24"/>
      <c r="AG31" s="19"/>
      <c r="AH31" s="19"/>
    </row>
    <row r="32" spans="1:34" ht="15.75">
      <c r="A32" s="5" t="s">
        <v>30</v>
      </c>
      <c r="B32" s="58">
        <f>[1]Slutanvändning!$N$1223</f>
        <v>0</v>
      </c>
      <c r="C32" s="90">
        <f>[1]Slutanvändning!$N$1224</f>
        <v>102</v>
      </c>
      <c r="D32" s="58">
        <f>[1]Slutanvändning!$N$1217</f>
        <v>6261</v>
      </c>
      <c r="E32" s="58">
        <f>[1]Slutanvändning!$Q$1218</f>
        <v>0</v>
      </c>
      <c r="F32" s="58">
        <f>[1]Slutanvändning!$N$1219</f>
        <v>0</v>
      </c>
      <c r="G32" s="58">
        <f>[1]Slutanvändning!$N$1220</f>
        <v>1350</v>
      </c>
      <c r="H32" s="90">
        <f>[1]Slutanvändning!$N$1221</f>
        <v>0</v>
      </c>
      <c r="I32" s="58">
        <f>[1]Slutanvändning!$N$1222</f>
        <v>0</v>
      </c>
      <c r="J32" s="58"/>
      <c r="K32" s="58">
        <f>[1]Slutanvändning!T1218</f>
        <v>0</v>
      </c>
      <c r="L32" s="58">
        <f>[1]Slutanvändning!U1218</f>
        <v>0</v>
      </c>
      <c r="M32" s="58"/>
      <c r="N32" s="58"/>
      <c r="O32" s="58"/>
      <c r="P32" s="58">
        <f t="shared" ref="P32:P38" si="4">SUM(B32:N32)</f>
        <v>7713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58">
        <f>[1]Slutanvändning!$N$1232</f>
        <v>15700</v>
      </c>
      <c r="C33" s="139">
        <f>[1]Slutanvändning!$N$1233</f>
        <v>74712</v>
      </c>
      <c r="D33" s="58">
        <f>[1]Slutanvändning!$N$1226</f>
        <v>11571</v>
      </c>
      <c r="E33" s="58">
        <f>[1]Slutanvändning!$Q$1227</f>
        <v>0</v>
      </c>
      <c r="F33" s="58">
        <f>[1]Slutanvändning!$N$1228</f>
        <v>1065</v>
      </c>
      <c r="G33" s="138">
        <f>[1]Slutanvändning!$N$1229</f>
        <v>0</v>
      </c>
      <c r="H33" s="90">
        <f>[1]Slutanvändning!$N$1230</f>
        <v>63357</v>
      </c>
      <c r="I33" s="58">
        <f>[1]Slutanvändning!$N$1231</f>
        <v>0</v>
      </c>
      <c r="J33" s="58"/>
      <c r="K33" s="58">
        <f>[1]Slutanvändning!T1227</f>
        <v>0</v>
      </c>
      <c r="L33" s="58">
        <f>[1]Slutanvändning!U1227</f>
        <v>0</v>
      </c>
      <c r="M33" s="58"/>
      <c r="N33" s="58"/>
      <c r="O33" s="58"/>
      <c r="P33" s="58">
        <f>SUM(B33:N33)</f>
        <v>166405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8">
        <f>[1]Slutanvändning!$N$1241</f>
        <v>14000</v>
      </c>
      <c r="C34" s="90">
        <f>[1]Slutanvändning!$N$1242</f>
        <v>20115</v>
      </c>
      <c r="D34" s="58">
        <f>[1]Slutanvändning!$N$1235</f>
        <v>0</v>
      </c>
      <c r="E34" s="58">
        <f>[1]Slutanvändning!$Q$1236</f>
        <v>0</v>
      </c>
      <c r="F34" s="58">
        <f>[1]Slutanvändning!$N$1237</f>
        <v>0</v>
      </c>
      <c r="G34" s="58">
        <f>[1]Slutanvändning!$N$1238</f>
        <v>0</v>
      </c>
      <c r="H34" s="90">
        <f>[1]Slutanvändning!$N$1239</f>
        <v>0</v>
      </c>
      <c r="I34" s="58">
        <f>[1]Slutanvändning!$N$1240</f>
        <v>0</v>
      </c>
      <c r="J34" s="58"/>
      <c r="K34" s="58">
        <f>[1]Slutanvändning!T1236</f>
        <v>0</v>
      </c>
      <c r="L34" s="58">
        <f>[1]Slutanvändning!U1236</f>
        <v>0</v>
      </c>
      <c r="M34" s="58"/>
      <c r="N34" s="58"/>
      <c r="O34" s="58"/>
      <c r="P34" s="58">
        <f>SUM(B34:N34)</f>
        <v>34115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8">
        <f>[1]Slutanvändning!$N$1250</f>
        <v>0</v>
      </c>
      <c r="C35" s="139">
        <f>[1]Slutanvändning!$N$1251</f>
        <v>16553.097991039162</v>
      </c>
      <c r="D35" s="58">
        <f>[1]Slutanvändning!$N$1244</f>
        <v>207422</v>
      </c>
      <c r="E35" s="58">
        <f>[1]Slutanvändning!$Q$1245</f>
        <v>0</v>
      </c>
      <c r="F35" s="58">
        <f>[1]Slutanvändning!$N$1246</f>
        <v>0</v>
      </c>
      <c r="G35" s="138">
        <f>[1]Slutanvändning!$N$1247</f>
        <v>38957</v>
      </c>
      <c r="H35" s="90">
        <f>[1]Slutanvändning!$N$1248</f>
        <v>0</v>
      </c>
      <c r="I35" s="58">
        <f>[1]Slutanvändning!$N$1249</f>
        <v>0</v>
      </c>
      <c r="J35" s="58"/>
      <c r="K35" s="58">
        <f>[1]Slutanvändning!T1245</f>
        <v>0</v>
      </c>
      <c r="L35" s="58">
        <f>[1]Slutanvändning!U1245</f>
        <v>0</v>
      </c>
      <c r="M35" s="58"/>
      <c r="N35" s="58"/>
      <c r="O35" s="58"/>
      <c r="P35" s="138">
        <f>SUM(B35:N35)</f>
        <v>262932.09799103916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8">
        <f>[1]Slutanvändning!$N$1259</f>
        <v>12700</v>
      </c>
      <c r="C36" s="90">
        <f>[1]Slutanvändning!$N$1260</f>
        <v>67366</v>
      </c>
      <c r="D36" s="58">
        <f>[1]Slutanvändning!$N$1253</f>
        <v>234</v>
      </c>
      <c r="E36" s="58">
        <f>[1]Slutanvändning!$Q$1254</f>
        <v>0</v>
      </c>
      <c r="F36" s="58">
        <f>[1]Slutanvändning!$N$1255</f>
        <v>0</v>
      </c>
      <c r="G36" s="58">
        <f>[1]Slutanvändning!$N$1256</f>
        <v>0</v>
      </c>
      <c r="H36" s="90">
        <f>[1]Slutanvändning!$N$1257</f>
        <v>0</v>
      </c>
      <c r="I36" s="58">
        <f>[1]Slutanvändning!$N$1258</f>
        <v>0</v>
      </c>
      <c r="J36" s="58"/>
      <c r="K36" s="58">
        <f>[1]Slutanvändning!T1254</f>
        <v>0</v>
      </c>
      <c r="L36" s="58">
        <f>[1]Slutanvändning!U1254</f>
        <v>0</v>
      </c>
      <c r="M36" s="58"/>
      <c r="N36" s="58"/>
      <c r="O36" s="58"/>
      <c r="P36" s="58">
        <f t="shared" si="4"/>
        <v>80300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8">
        <f>[1]Slutanvändning!$N$1268</f>
        <v>4700</v>
      </c>
      <c r="C37" s="90">
        <f>[1]Slutanvändning!$N$1269</f>
        <v>101364</v>
      </c>
      <c r="D37" s="58">
        <f>[1]Slutanvändning!$N$1262</f>
        <v>352</v>
      </c>
      <c r="E37" s="58">
        <f>[1]Slutanvändning!$Q$1263</f>
        <v>0</v>
      </c>
      <c r="F37" s="58">
        <f>[1]Slutanvändning!$N$1264</f>
        <v>0</v>
      </c>
      <c r="G37" s="58">
        <f>[1]Slutanvändning!$N$1265</f>
        <v>0</v>
      </c>
      <c r="H37" s="90">
        <f>[1]Slutanvändning!$N$1266</f>
        <v>53424</v>
      </c>
      <c r="I37" s="58">
        <f>[1]Slutanvändning!$N$1267</f>
        <v>0</v>
      </c>
      <c r="J37" s="58"/>
      <c r="K37" s="58">
        <f>[1]Slutanvändning!T1263</f>
        <v>0</v>
      </c>
      <c r="L37" s="58">
        <f>[1]Slutanvändning!U1263</f>
        <v>0</v>
      </c>
      <c r="M37" s="58"/>
      <c r="N37" s="58"/>
      <c r="O37" s="58"/>
      <c r="P37" s="58">
        <f t="shared" si="4"/>
        <v>159840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8">
        <f>[1]Slutanvändning!$N$1277</f>
        <v>39400</v>
      </c>
      <c r="C38" s="90">
        <f>[1]Slutanvändning!$N$1278</f>
        <v>13553</v>
      </c>
      <c r="D38" s="58">
        <f>[1]Slutanvändning!$N$1271</f>
        <v>0</v>
      </c>
      <c r="E38" s="58">
        <f>[1]Slutanvändning!$Q$1272</f>
        <v>0</v>
      </c>
      <c r="F38" s="58">
        <f>[1]Slutanvändning!$N$1273</f>
        <v>0</v>
      </c>
      <c r="G38" s="58">
        <f>[1]Slutanvändning!$N$1274</f>
        <v>0</v>
      </c>
      <c r="H38" s="90">
        <f>[1]Slutanvändning!$N$1275</f>
        <v>0</v>
      </c>
      <c r="I38" s="58">
        <f>[1]Slutanvändning!$N$1276</f>
        <v>0</v>
      </c>
      <c r="J38" s="58"/>
      <c r="K38" s="58">
        <f>[1]Slutanvändning!T1272</f>
        <v>0</v>
      </c>
      <c r="L38" s="58">
        <f>[1]Slutanvändning!U1272</f>
        <v>0</v>
      </c>
      <c r="M38" s="58"/>
      <c r="N38" s="58"/>
      <c r="O38" s="58"/>
      <c r="P38" s="58">
        <f t="shared" si="4"/>
        <v>52953</v>
      </c>
      <c r="Q38" s="22"/>
      <c r="R38" s="33"/>
      <c r="S38" s="18"/>
      <c r="T38" s="29"/>
      <c r="U38" s="25"/>
    </row>
    <row r="39" spans="1:47" ht="15.75">
      <c r="A39" s="5" t="s">
        <v>39</v>
      </c>
      <c r="B39" s="58">
        <f>[1]Slutanvändning!$N$1286</f>
        <v>0</v>
      </c>
      <c r="C39" s="139">
        <f>[1]Slutanvändning!$N$1287</f>
        <v>2441.9020089608325</v>
      </c>
      <c r="D39" s="58">
        <f>[1]Slutanvändning!$N$1280</f>
        <v>0</v>
      </c>
      <c r="E39" s="58">
        <f>[1]Slutanvändning!$Q$1281</f>
        <v>0</v>
      </c>
      <c r="F39" s="58">
        <f>[1]Slutanvändning!$N$1282</f>
        <v>0</v>
      </c>
      <c r="G39" s="58">
        <f>[1]Slutanvändning!$N$1283</f>
        <v>0</v>
      </c>
      <c r="H39" s="90">
        <f>[1]Slutanvändning!$N$1284</f>
        <v>0</v>
      </c>
      <c r="I39" s="58">
        <f>[1]Slutanvändning!$N$1285</f>
        <v>0</v>
      </c>
      <c r="J39" s="58"/>
      <c r="K39" s="58">
        <f>[1]Slutanvändning!T1281</f>
        <v>0</v>
      </c>
      <c r="L39" s="58">
        <f>[1]Slutanvändning!U1281</f>
        <v>0</v>
      </c>
      <c r="M39" s="58"/>
      <c r="N39" s="58"/>
      <c r="O39" s="58"/>
      <c r="P39" s="138">
        <f>SUM(B39:N39)</f>
        <v>2441.9020089608325</v>
      </c>
      <c r="Q39" s="22"/>
      <c r="R39" s="30"/>
      <c r="S39" s="9"/>
      <c r="T39" s="44"/>
    </row>
    <row r="40" spans="1:47" ht="15.75">
      <c r="A40" s="5" t="s">
        <v>14</v>
      </c>
      <c r="B40" s="58">
        <f>SUM(B32:B39)</f>
        <v>86500</v>
      </c>
      <c r="C40" s="58">
        <f>SUM(C32:C39)</f>
        <v>296207</v>
      </c>
      <c r="D40" s="58">
        <f t="shared" ref="D40:O40" si="5">SUM(D32:D39)</f>
        <v>225840</v>
      </c>
      <c r="E40" s="58">
        <f t="shared" si="5"/>
        <v>0</v>
      </c>
      <c r="F40" s="58">
        <f>SUM(F32:F39)</f>
        <v>1065</v>
      </c>
      <c r="G40" s="58">
        <f t="shared" si="5"/>
        <v>40307</v>
      </c>
      <c r="H40" s="58">
        <f t="shared" si="5"/>
        <v>116781</v>
      </c>
      <c r="I40" s="58">
        <f t="shared" si="5"/>
        <v>0</v>
      </c>
      <c r="J40" s="58">
        <f t="shared" si="5"/>
        <v>0</v>
      </c>
      <c r="K40" s="58">
        <f t="shared" si="5"/>
        <v>0</v>
      </c>
      <c r="L40" s="58">
        <f t="shared" si="5"/>
        <v>0</v>
      </c>
      <c r="M40" s="58">
        <f t="shared" si="5"/>
        <v>0</v>
      </c>
      <c r="N40" s="58">
        <f t="shared" si="5"/>
        <v>0</v>
      </c>
      <c r="O40" s="58">
        <f t="shared" si="5"/>
        <v>0</v>
      </c>
      <c r="P40" s="58">
        <f>SUM(B40:N40)</f>
        <v>766700</v>
      </c>
      <c r="Q40" s="22"/>
      <c r="R40" s="30"/>
      <c r="S40" s="9" t="s">
        <v>25</v>
      </c>
      <c r="T40" s="44" t="s">
        <v>26</v>
      </c>
    </row>
    <row r="41" spans="1:47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6"/>
      <c r="R41" s="30" t="s">
        <v>40</v>
      </c>
      <c r="S41" s="45" t="str">
        <f>ROUND((B46+C46)/1000,0) &amp;" GWh"</f>
        <v>35 GWh</v>
      </c>
      <c r="T41" s="44"/>
    </row>
    <row r="42" spans="1:47">
      <c r="A42" s="35" t="s">
        <v>43</v>
      </c>
      <c r="B42" s="91">
        <f>B39+B38+B37</f>
        <v>44100</v>
      </c>
      <c r="C42" s="91">
        <f>C39+C38+C37</f>
        <v>117358.90200896084</v>
      </c>
      <c r="D42" s="91">
        <f>D39+D38+D37</f>
        <v>352</v>
      </c>
      <c r="E42" s="91">
        <f t="shared" ref="E42:I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53424</v>
      </c>
      <c r="I42" s="88">
        <f t="shared" si="6"/>
        <v>0</v>
      </c>
      <c r="J42" s="91">
        <f t="shared" ref="J42:P42" si="7">J39+J38+J37</f>
        <v>0</v>
      </c>
      <c r="K42" s="91">
        <f t="shared" si="7"/>
        <v>0</v>
      </c>
      <c r="L42" s="91">
        <f t="shared" si="7"/>
        <v>0</v>
      </c>
      <c r="M42" s="91">
        <f t="shared" si="7"/>
        <v>0</v>
      </c>
      <c r="N42" s="91">
        <f t="shared" si="7"/>
        <v>0</v>
      </c>
      <c r="O42" s="91">
        <f t="shared" si="7"/>
        <v>0</v>
      </c>
      <c r="P42" s="91">
        <f t="shared" si="7"/>
        <v>215234.90200896084</v>
      </c>
      <c r="Q42" s="23"/>
      <c r="R42" s="30" t="s">
        <v>41</v>
      </c>
      <c r="S42" s="10" t="str">
        <f>ROUND(P42/1000,0) &amp;" GWh"</f>
        <v>215 GWh</v>
      </c>
      <c r="T42" s="31">
        <f>P42/P40</f>
        <v>0.28072897092599564</v>
      </c>
    </row>
    <row r="43" spans="1:47">
      <c r="A43" s="36" t="s">
        <v>45</v>
      </c>
      <c r="B43" s="119"/>
      <c r="C43" s="92">
        <f>C40+C24-C7+C46</f>
        <v>319903.56</v>
      </c>
      <c r="D43" s="92">
        <f t="shared" ref="D43:O43" si="8">D11+D24+D40</f>
        <v>226491</v>
      </c>
      <c r="E43" s="92">
        <f t="shared" si="8"/>
        <v>0</v>
      </c>
      <c r="F43" s="92">
        <f t="shared" si="8"/>
        <v>1065</v>
      </c>
      <c r="G43" s="92">
        <f t="shared" si="8"/>
        <v>40307</v>
      </c>
      <c r="H43" s="92">
        <f>H11+H24+H40</f>
        <v>204650</v>
      </c>
      <c r="I43" s="92">
        <f t="shared" si="8"/>
        <v>1</v>
      </c>
      <c r="J43" s="92">
        <f t="shared" si="8"/>
        <v>0</v>
      </c>
      <c r="K43" s="92">
        <f t="shared" si="8"/>
        <v>0</v>
      </c>
      <c r="L43" s="92">
        <f t="shared" si="8"/>
        <v>0</v>
      </c>
      <c r="M43" s="92">
        <f t="shared" si="8"/>
        <v>0</v>
      </c>
      <c r="N43" s="92">
        <f t="shared" si="8"/>
        <v>0</v>
      </c>
      <c r="O43" s="92">
        <f t="shared" si="8"/>
        <v>0</v>
      </c>
      <c r="P43" s="120">
        <f>SUM(C43:O43)-M43</f>
        <v>792417.56</v>
      </c>
      <c r="Q43" s="23"/>
      <c r="R43" s="30" t="s">
        <v>42</v>
      </c>
      <c r="S43" s="10" t="str">
        <f>ROUND(P36/1000,0) &amp;" GWh"</f>
        <v>80 GWh</v>
      </c>
      <c r="T43" s="43">
        <f>P36/P40</f>
        <v>0.10473457675753228</v>
      </c>
    </row>
    <row r="44" spans="1:47">
      <c r="A44" s="36" t="s">
        <v>46</v>
      </c>
      <c r="B44" s="91"/>
      <c r="C44" s="93">
        <f>C43/$P$43</f>
        <v>0.40370579369795889</v>
      </c>
      <c r="D44" s="93">
        <f t="shared" ref="D44:P44" si="9">D43/$P$43</f>
        <v>0.28582279272054495</v>
      </c>
      <c r="E44" s="93">
        <f t="shared" si="9"/>
        <v>0</v>
      </c>
      <c r="F44" s="93">
        <f t="shared" si="9"/>
        <v>1.3439883891518001E-3</v>
      </c>
      <c r="G44" s="93">
        <f t="shared" si="9"/>
        <v>5.0865859156377098E-2</v>
      </c>
      <c r="H44" s="93">
        <f t="shared" si="9"/>
        <v>0.25826030407503842</v>
      </c>
      <c r="I44" s="93">
        <f t="shared" si="9"/>
        <v>1.2619609287810331E-6</v>
      </c>
      <c r="J44" s="93">
        <f t="shared" si="9"/>
        <v>0</v>
      </c>
      <c r="K44" s="93">
        <f t="shared" si="9"/>
        <v>0</v>
      </c>
      <c r="L44" s="93">
        <f t="shared" si="9"/>
        <v>0</v>
      </c>
      <c r="M44" s="93">
        <f t="shared" si="9"/>
        <v>0</v>
      </c>
      <c r="N44" s="93">
        <f t="shared" si="9"/>
        <v>0</v>
      </c>
      <c r="O44" s="93">
        <f t="shared" si="9"/>
        <v>0</v>
      </c>
      <c r="P44" s="93">
        <f t="shared" si="9"/>
        <v>1</v>
      </c>
      <c r="Q44" s="23"/>
      <c r="R44" s="30" t="s">
        <v>44</v>
      </c>
      <c r="S44" s="10" t="str">
        <f>ROUND(P34/1000,0) &amp;" GWh"</f>
        <v>34 GWh</v>
      </c>
      <c r="T44" s="31">
        <f>P34/P40</f>
        <v>4.4495891482979E-2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3"/>
      <c r="R45" s="30" t="s">
        <v>31</v>
      </c>
      <c r="S45" s="10" t="str">
        <f>ROUND(P32/1000,0) &amp;" GWh"</f>
        <v>8 GWh</v>
      </c>
      <c r="T45" s="31">
        <f>P32/P40</f>
        <v>1.0059997391417764E-2</v>
      </c>
      <c r="U45" s="25"/>
    </row>
    <row r="46" spans="1:47">
      <c r="A46" s="37" t="s">
        <v>49</v>
      </c>
      <c r="B46" s="92">
        <f>B24-B40</f>
        <v>11546</v>
      </c>
      <c r="C46" s="92">
        <f>(C40+C24)*0.08</f>
        <v>23696.560000000001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3"/>
      <c r="R46" s="30" t="s">
        <v>47</v>
      </c>
      <c r="S46" s="10" t="str">
        <f>ROUND(P33/1000,0) &amp;" GWh"</f>
        <v>166 GWh</v>
      </c>
      <c r="T46" s="43">
        <f>P33/P40</f>
        <v>0.21704056345376288</v>
      </c>
      <c r="U46" s="25"/>
    </row>
    <row r="47" spans="1:47">
      <c r="A47" s="37" t="s">
        <v>51</v>
      </c>
      <c r="B47" s="94">
        <f>B46/B24</f>
        <v>0.11776105093527528</v>
      </c>
      <c r="C47" s="94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3"/>
      <c r="R47" s="30" t="s">
        <v>48</v>
      </c>
      <c r="S47" s="10" t="str">
        <f>ROUND(P35/1000,0) &amp;" GWh"</f>
        <v>263 GWh</v>
      </c>
      <c r="T47" s="43">
        <f>P35/P40</f>
        <v>0.34293999998831248</v>
      </c>
    </row>
    <row r="48" spans="1:47" ht="15.75" thickBot="1">
      <c r="A48" s="12"/>
      <c r="B48" s="95"/>
      <c r="C48" s="96"/>
      <c r="D48" s="97"/>
      <c r="E48" s="97"/>
      <c r="F48" s="98"/>
      <c r="G48" s="97"/>
      <c r="H48" s="97"/>
      <c r="I48" s="98"/>
      <c r="J48" s="97"/>
      <c r="K48" s="97"/>
      <c r="L48" s="97"/>
      <c r="M48" s="96"/>
      <c r="N48" s="99"/>
      <c r="O48" s="99"/>
      <c r="P48" s="99"/>
      <c r="Q48" s="55"/>
      <c r="R48" s="47" t="s">
        <v>50</v>
      </c>
      <c r="S48" s="10" t="str">
        <f>ROUND(P40/1000,0) &amp;" GWh"</f>
        <v>767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AU71"/>
  <sheetViews>
    <sheetView topLeftCell="A4" zoomScale="70" zoomScaleNormal="7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75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[1]Solceller!$C$5</f>
        <v>266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8"/>
      <c r="C7" s="135">
        <f>[1]Elproduktion!$N$82</f>
        <v>19654.625</v>
      </c>
      <c r="D7" s="146">
        <f>[1]Elproduktion!$N$83</f>
        <v>0</v>
      </c>
      <c r="E7" s="147">
        <f>[1]Elproduktion!$Q$84</f>
        <v>0</v>
      </c>
      <c r="F7" s="58">
        <f>[1]Elproduktion!$N$85</f>
        <v>0</v>
      </c>
      <c r="G7" s="58">
        <f>[1]Elproduktion!$R$86</f>
        <v>0</v>
      </c>
      <c r="H7" s="147">
        <f>[1]Elproduktion!$S$87</f>
        <v>0</v>
      </c>
      <c r="I7" s="58">
        <f>[1]Elproduktion!$N$88</f>
        <v>0</v>
      </c>
      <c r="J7" s="58">
        <f>[1]Elproduktion!$T$86</f>
        <v>0</v>
      </c>
      <c r="K7" s="58">
        <f>[1]Elproduktion!U84</f>
        <v>0</v>
      </c>
      <c r="L7" s="58">
        <f>[1]Elproduktion!V84</f>
        <v>0</v>
      </c>
      <c r="M7" s="58"/>
      <c r="N7" s="58"/>
      <c r="O7" s="58"/>
      <c r="P7" s="58">
        <f t="shared" si="0"/>
        <v>0</v>
      </c>
      <c r="Q7" s="40"/>
      <c r="AG7" s="40"/>
      <c r="AH7" s="40"/>
    </row>
    <row r="8" spans="1:34" ht="15.75">
      <c r="A8" s="5" t="s">
        <v>11</v>
      </c>
      <c r="B8" s="58"/>
      <c r="C8" s="90">
        <f>[1]Elproduktion!$N$90</f>
        <v>0</v>
      </c>
      <c r="D8" s="90">
        <f>[1]Elproduktion!$N$91</f>
        <v>0</v>
      </c>
      <c r="E8" s="58">
        <f>[1]Elproduktion!$Q$92</f>
        <v>0</v>
      </c>
      <c r="F8" s="58">
        <f>[1]Elproduktion!$N$93</f>
        <v>0</v>
      </c>
      <c r="G8" s="58">
        <f>[1]Elproduktion!$R$94</f>
        <v>0</v>
      </c>
      <c r="H8" s="58">
        <f>[1]Elproduktion!$S$95</f>
        <v>0</v>
      </c>
      <c r="I8" s="58">
        <f>[1]Elproduktion!$N$96</f>
        <v>0</v>
      </c>
      <c r="J8" s="58">
        <f>[1]Elproduktion!$T$94</f>
        <v>0</v>
      </c>
      <c r="K8" s="58">
        <f>[1]Elproduktion!U92</f>
        <v>0</v>
      </c>
      <c r="L8" s="58">
        <f>[1]Elproduktion!V92</f>
        <v>0</v>
      </c>
      <c r="M8" s="58"/>
      <c r="N8" s="58"/>
      <c r="O8" s="58"/>
      <c r="P8" s="58">
        <f t="shared" si="0"/>
        <v>0</v>
      </c>
      <c r="Q8" s="40"/>
      <c r="AG8" s="40"/>
      <c r="AH8" s="40"/>
    </row>
    <row r="9" spans="1:34" ht="15.75">
      <c r="A9" s="5" t="s">
        <v>12</v>
      </c>
      <c r="B9" s="58"/>
      <c r="C9" s="135">
        <f>[1]Elproduktion!$N$98+'[1]Mindre vattenkraft, från LST'!$C$12</f>
        <v>44953</v>
      </c>
      <c r="D9" s="90">
        <f>[1]Elproduktion!$N$99</f>
        <v>0</v>
      </c>
      <c r="E9" s="58">
        <f>[1]Elproduktion!$Q$100</f>
        <v>0</v>
      </c>
      <c r="F9" s="58">
        <f>[1]Elproduktion!$N$101</f>
        <v>0</v>
      </c>
      <c r="G9" s="58">
        <f>[1]Elproduktion!$R$102</f>
        <v>0</v>
      </c>
      <c r="H9" s="58">
        <f>[1]Elproduktion!$S$103</f>
        <v>0</v>
      </c>
      <c r="I9" s="58">
        <f>[1]Elproduktion!$N$104</f>
        <v>0</v>
      </c>
      <c r="J9" s="58">
        <f>[1]Elproduktion!$T$102</f>
        <v>0</v>
      </c>
      <c r="K9" s="58">
        <f>[1]Elproduktion!U100</f>
        <v>0</v>
      </c>
      <c r="L9" s="58">
        <f>[1]Elproduktion!V100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B10" s="58"/>
      <c r="C10" s="90">
        <f>[1]Elproduktion!$N$106</f>
        <v>0</v>
      </c>
      <c r="D10" s="90">
        <f>[1]Elproduktion!$N$107</f>
        <v>0</v>
      </c>
      <c r="E10" s="58">
        <f>[1]Elproduktion!$Q$108</f>
        <v>0</v>
      </c>
      <c r="F10" s="58">
        <f>[1]Elproduktion!$N$109</f>
        <v>0</v>
      </c>
      <c r="G10" s="58">
        <f>[1]Elproduktion!$R$110</f>
        <v>0</v>
      </c>
      <c r="H10" s="58">
        <f>[1]Elproduktion!$S$111</f>
        <v>0</v>
      </c>
      <c r="I10" s="58">
        <f>[1]Elproduktion!$N$112</f>
        <v>0</v>
      </c>
      <c r="J10" s="58">
        <f>[1]Elproduktion!$T$110</f>
        <v>0</v>
      </c>
      <c r="K10" s="58">
        <f>[1]Elproduktion!U108</f>
        <v>0</v>
      </c>
      <c r="L10" s="58">
        <f>[1]Elproduktion!V108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144">
        <f>SUM(C5:C10)</f>
        <v>64873.625</v>
      </c>
      <c r="D11" s="138">
        <f t="shared" ref="D11:O11" si="1">SUM(D5:D10)</f>
        <v>0</v>
      </c>
      <c r="E11" s="138">
        <f t="shared" si="1"/>
        <v>0</v>
      </c>
      <c r="F11" s="58">
        <f t="shared" si="1"/>
        <v>0</v>
      </c>
      <c r="G11" s="58">
        <f t="shared" si="1"/>
        <v>0</v>
      </c>
      <c r="H11" s="13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138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1730 Eda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136">
        <f>[1]Fjärrvärmeproduktion!$N$114</f>
        <v>8500</v>
      </c>
      <c r="C18" s="62"/>
      <c r="D18" s="142">
        <f>[1]Fjärrvärmeproduktion!$N$115</f>
        <v>7015.4639175257735</v>
      </c>
      <c r="E18" s="62">
        <f>[1]Fjärrvärmeproduktion!$Q$116</f>
        <v>0</v>
      </c>
      <c r="F18" s="62">
        <f>[1]Fjärrvärmeproduktion!$N$117</f>
        <v>0</v>
      </c>
      <c r="G18" s="62">
        <f>[1]Fjärrvärmeproduktion!$R$118</f>
        <v>0</v>
      </c>
      <c r="H18" s="62">
        <f>[1]Fjärrvärmeproduktion!$S$119</f>
        <v>0</v>
      </c>
      <c r="I18" s="62">
        <f>[1]Fjärrvärmeproduktion!$N$120</f>
        <v>0</v>
      </c>
      <c r="J18" s="62">
        <f>[1]Fjärrvärmeproduktion!$T$118</f>
        <v>0</v>
      </c>
      <c r="K18" s="62">
        <f>[1]Fjärrvärmeproduktion!U116</f>
        <v>0</v>
      </c>
      <c r="L18" s="143">
        <f>[1]Fjärrvärmeproduktion!V116</f>
        <v>134867</v>
      </c>
      <c r="M18" s="62"/>
      <c r="N18" s="62"/>
      <c r="O18" s="62"/>
      <c r="P18" s="140">
        <f>SUM(C18:O18)</f>
        <v>141882.46391752578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[1]Fjärrvärmeproduktion!$N$122</f>
        <v>17796</v>
      </c>
      <c r="C19" s="62"/>
      <c r="D19" s="64">
        <f>[1]Fjärrvärmeproduktion!$N$123</f>
        <v>100</v>
      </c>
      <c r="E19" s="62">
        <f>[1]Fjärrvärmeproduktion!$Q$124</f>
        <v>0</v>
      </c>
      <c r="F19" s="62">
        <f>[1]Fjärrvärmeproduktion!$N$125</f>
        <v>0</v>
      </c>
      <c r="G19" s="62">
        <f>[1]Fjärrvärmeproduktion!$R$126</f>
        <v>0</v>
      </c>
      <c r="H19" s="62">
        <f>[1]Fjärrvärmeproduktion!$S$127</f>
        <v>19162</v>
      </c>
      <c r="I19" s="62">
        <f>[1]Fjärrvärmeproduktion!$N$128</f>
        <v>0</v>
      </c>
      <c r="J19" s="62">
        <f>[1]Fjärrvärmeproduktion!$T$126</f>
        <v>0</v>
      </c>
      <c r="K19" s="62">
        <f>[1]Fjärrvärmeproduktion!U124</f>
        <v>0</v>
      </c>
      <c r="L19" s="62">
        <f>[1]Fjärrvärmeproduktion!V124</f>
        <v>0</v>
      </c>
      <c r="M19" s="62"/>
      <c r="N19" s="62"/>
      <c r="O19" s="62"/>
      <c r="P19" s="62">
        <f t="shared" ref="P19:P24" si="2">SUM(C19:O19)</f>
        <v>19262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[1]Fjärrvärmeproduktion!$N$130</f>
        <v>0</v>
      </c>
      <c r="C20" s="62"/>
      <c r="D20" s="64">
        <f>[1]Fjärrvärmeproduktion!$N$131</f>
        <v>0</v>
      </c>
      <c r="E20" s="62">
        <f>[1]Fjärrvärmeproduktion!$Q$132</f>
        <v>0</v>
      </c>
      <c r="F20" s="62">
        <f>[1]Fjärrvärmeproduktion!$N$133</f>
        <v>0</v>
      </c>
      <c r="G20" s="62">
        <f>[1]Fjärrvärmeproduktion!$R$134</f>
        <v>0</v>
      </c>
      <c r="H20" s="62">
        <f>[1]Fjärrvärmeproduktion!$S$135</f>
        <v>0</v>
      </c>
      <c r="I20" s="62">
        <f>[1]Fjärrvärmeproduktion!$N$136</f>
        <v>0</v>
      </c>
      <c r="J20" s="62">
        <f>[1]Fjärrvärmeproduktion!$T$134</f>
        <v>0</v>
      </c>
      <c r="K20" s="62">
        <f>[1]Fjärrvärmeproduktion!U132</f>
        <v>0</v>
      </c>
      <c r="L20" s="62">
        <f>[1]Fjärrvärmeproduktion!V132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[1]Fjärrvärmeproduktion!$N$138</f>
        <v>0</v>
      </c>
      <c r="C21" s="62"/>
      <c r="D21" s="64">
        <f>[1]Fjärrvärmeproduktion!$N$139</f>
        <v>0</v>
      </c>
      <c r="E21" s="62">
        <f>[1]Fjärrvärmeproduktion!$Q$140</f>
        <v>0</v>
      </c>
      <c r="F21" s="62">
        <f>[1]Fjärrvärmeproduktion!$N$141</f>
        <v>0</v>
      </c>
      <c r="G21" s="62">
        <f>[1]Fjärrvärmeproduktion!$R$142</f>
        <v>0</v>
      </c>
      <c r="H21" s="62">
        <f>[1]Fjärrvärmeproduktion!$S$143</f>
        <v>0</v>
      </c>
      <c r="I21" s="62">
        <f>[1]Fjärrvärmeproduktion!$N$144</f>
        <v>0</v>
      </c>
      <c r="J21" s="62">
        <f>[1]Fjärrvärmeproduktion!$T$142</f>
        <v>0</v>
      </c>
      <c r="K21" s="62">
        <f>[1]Fjärrvärmeproduktion!U140</f>
        <v>0</v>
      </c>
      <c r="L21" s="62">
        <f>[1]Fjärrvärmeproduktion!V140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[1]Fjärrvärmeproduktion!$N$146</f>
        <v>0</v>
      </c>
      <c r="C22" s="62"/>
      <c r="D22" s="64">
        <f>[1]Fjärrvärmeproduktion!$N$147</f>
        <v>0</v>
      </c>
      <c r="E22" s="62">
        <f>[1]Fjärrvärmeproduktion!$Q$148</f>
        <v>0</v>
      </c>
      <c r="F22" s="62">
        <f>[1]Fjärrvärmeproduktion!$N$149</f>
        <v>0</v>
      </c>
      <c r="G22" s="62">
        <f>[1]Fjärrvärmeproduktion!$R$150</f>
        <v>0</v>
      </c>
      <c r="H22" s="62">
        <f>[1]Fjärrvärmeproduktion!$S$151</f>
        <v>0</v>
      </c>
      <c r="I22" s="62">
        <f>[1]Fjärrvärmeproduktion!$N$152</f>
        <v>0</v>
      </c>
      <c r="J22" s="62">
        <f>[1]Fjärrvärmeproduktion!$T$150</f>
        <v>0</v>
      </c>
      <c r="K22" s="62">
        <f>[1]Fjärrvärmeproduktion!U148</f>
        <v>0</v>
      </c>
      <c r="L22" s="62">
        <f>[1]Fjärrvärmeproduktion!V148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518 GWh</v>
      </c>
      <c r="T22" s="27"/>
      <c r="U22" s="25"/>
    </row>
    <row r="23" spans="1:34" ht="15.75">
      <c r="A23" s="5" t="s">
        <v>23</v>
      </c>
      <c r="B23" s="64">
        <f>[1]Fjärrvärmeproduktion!$N$154</f>
        <v>0</v>
      </c>
      <c r="C23" s="62"/>
      <c r="D23" s="64">
        <f>[1]Fjärrvärmeproduktion!$N$155</f>
        <v>0</v>
      </c>
      <c r="E23" s="62">
        <f>[1]Fjärrvärmeproduktion!$Q$156</f>
        <v>0</v>
      </c>
      <c r="F23" s="62">
        <f>[1]Fjärrvärmeproduktion!$N$157</f>
        <v>0</v>
      </c>
      <c r="G23" s="62">
        <f>[1]Fjärrvärmeproduktion!$R$158</f>
        <v>0</v>
      </c>
      <c r="H23" s="62">
        <f>[1]Fjärrvärmeproduktion!$S$159</f>
        <v>0</v>
      </c>
      <c r="I23" s="62">
        <f>[1]Fjärrvärmeproduktion!$N$160</f>
        <v>0</v>
      </c>
      <c r="J23" s="62">
        <f>[1]Fjärrvärmeproduktion!$T$158</f>
        <v>0</v>
      </c>
      <c r="K23" s="62">
        <f>[1]Fjärrvärmeproduktion!U156</f>
        <v>0</v>
      </c>
      <c r="L23" s="62">
        <f>[1]Fjärrvärmeproduktion!V156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26296</v>
      </c>
      <c r="C24" s="62">
        <f t="shared" ref="C24:O24" si="3">SUM(C18:C23)</f>
        <v>0</v>
      </c>
      <c r="D24" s="62">
        <f t="shared" si="3"/>
        <v>7115.4639175257735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19162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143">
        <f t="shared" si="3"/>
        <v>134867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161144.46391752578</v>
      </c>
      <c r="Q24" s="20"/>
      <c r="R24" s="30"/>
      <c r="S24" s="4" t="s">
        <v>25</v>
      </c>
      <c r="T24" s="28" t="s">
        <v>26</v>
      </c>
      <c r="U24" s="25"/>
    </row>
    <row r="25" spans="1:34" ht="15.75">
      <c r="A25" s="11" t="s">
        <v>103</v>
      </c>
      <c r="B25" s="63">
        <f>M33</f>
        <v>139300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301 GWh</v>
      </c>
      <c r="T25" s="31">
        <f>C$44</f>
        <v>0.31291928229285587</v>
      </c>
      <c r="U25" s="25"/>
    </row>
    <row r="26" spans="1:34" ht="15.75">
      <c r="B26" s="118"/>
      <c r="C26" s="121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109 GWh</v>
      </c>
      <c r="T26" s="31">
        <f>D$44</f>
        <v>0.21024304714870426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2.1234826023816191E-5</v>
      </c>
      <c r="U28" s="25"/>
    </row>
    <row r="29" spans="1:34" ht="15.75">
      <c r="A29" s="51" t="str">
        <f>A2</f>
        <v>1730 Eda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17 GWh</v>
      </c>
      <c r="T29" s="31">
        <f>G$44</f>
        <v>3.3664921002666416E-2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102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95 GWh</v>
      </c>
      <c r="T30" s="31">
        <f>H$44</f>
        <v>0.18279903460665695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[1]Slutanvändning!$N$170</f>
        <v>0</v>
      </c>
      <c r="C32" s="64">
        <f>[1]Slutanvändning!$N$171</f>
        <v>0</v>
      </c>
      <c r="D32" s="62">
        <f>[1]Slutanvändning!$N$164</f>
        <v>537</v>
      </c>
      <c r="E32" s="62">
        <f>[1]Slutanvändning!$Q$165</f>
        <v>0</v>
      </c>
      <c r="F32" s="64">
        <f>[1]Slutanvändning!$N$166</f>
        <v>0</v>
      </c>
      <c r="G32" s="62">
        <f>[1]Slutanvändning!$N$167</f>
        <v>125</v>
      </c>
      <c r="H32" s="64">
        <f>[1]Slutanvändning!$N$168</f>
        <v>0</v>
      </c>
      <c r="I32" s="62">
        <f>[1]Slutanvändning!$N$169</f>
        <v>0</v>
      </c>
      <c r="J32" s="62"/>
      <c r="K32" s="62">
        <f>[1]Slutanvändning!T165</f>
        <v>0</v>
      </c>
      <c r="L32" s="62">
        <f>[1]Slutanvändning!U165</f>
        <v>0</v>
      </c>
      <c r="M32" s="62"/>
      <c r="N32" s="62"/>
      <c r="O32" s="62"/>
      <c r="P32" s="62">
        <f t="shared" ref="P32:P38" si="4">SUM(B32:N32)</f>
        <v>662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[1]Slutanvändning!$N$179</f>
        <v>5086</v>
      </c>
      <c r="C33" s="64">
        <f>[1]Slutanvändning!$N$180</f>
        <v>88084</v>
      </c>
      <c r="D33" s="140">
        <f>[1]Slutanvändning!$N$173</f>
        <v>3376</v>
      </c>
      <c r="E33" s="62">
        <f>[1]Slutanvändning!$Q$174</f>
        <v>0</v>
      </c>
      <c r="F33" s="141">
        <f>[1]Slutanvändning!$N$175</f>
        <v>11</v>
      </c>
      <c r="G33" s="62">
        <f>[1]Slutanvändning!$N$176</f>
        <v>0</v>
      </c>
      <c r="H33" s="64">
        <f>[1]Slutanvändning!$N$177</f>
        <v>53022</v>
      </c>
      <c r="I33" s="62">
        <f>[1]Slutanvändning!$N$178</f>
        <v>0</v>
      </c>
      <c r="J33" s="62"/>
      <c r="K33" s="62">
        <f>[1]Slutanvändning!T174</f>
        <v>0</v>
      </c>
      <c r="L33" s="62">
        <f>[1]Slutanvändning!U174</f>
        <v>0</v>
      </c>
      <c r="M33" s="63">
        <f>[1]Slutanvändning!$V$179+[1]Fjärrvärmeproduktion!$W$130</f>
        <v>139300</v>
      </c>
      <c r="N33" s="62"/>
      <c r="O33" s="62"/>
      <c r="P33" s="62">
        <f>SUM(B33:N33)</f>
        <v>288879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[1]Slutanvändning!$N$188</f>
        <v>3324</v>
      </c>
      <c r="C34" s="64">
        <f>[1]Slutanvändning!$N$189</f>
        <v>8297</v>
      </c>
      <c r="D34" s="62">
        <f>[1]Slutanvändning!$N$182</f>
        <v>858</v>
      </c>
      <c r="E34" s="62">
        <f>[1]Slutanvändning!$Q$183</f>
        <v>0</v>
      </c>
      <c r="F34" s="64">
        <f>[1]Slutanvändning!$N$184</f>
        <v>0</v>
      </c>
      <c r="G34" s="62">
        <f>[1]Slutanvändning!$N$185</f>
        <v>0</v>
      </c>
      <c r="H34" s="64">
        <f>[1]Slutanvändning!$N$186</f>
        <v>0</v>
      </c>
      <c r="I34" s="62">
        <f>[1]Slutanvändning!$N$187</f>
        <v>0</v>
      </c>
      <c r="J34" s="62"/>
      <c r="K34" s="62">
        <f>[1]Slutanvändning!T183</f>
        <v>0</v>
      </c>
      <c r="L34" s="62">
        <f>[1]Slutanvändning!U183</f>
        <v>0</v>
      </c>
      <c r="M34" s="62"/>
      <c r="N34" s="62"/>
      <c r="O34" s="62"/>
      <c r="P34" s="62">
        <f t="shared" si="4"/>
        <v>12479</v>
      </c>
      <c r="Q34" s="22"/>
      <c r="R34" s="54" t="str">
        <f>L30</f>
        <v>Avfall</v>
      </c>
      <c r="S34" s="42" t="str">
        <f>ROUND(L43/1000,0) &amp;" GWh"</f>
        <v>135 GWh</v>
      </c>
      <c r="T34" s="31">
        <f>L$44</f>
        <v>0.26035248012309259</v>
      </c>
      <c r="U34" s="25"/>
      <c r="V34" s="7"/>
      <c r="W34" s="41"/>
    </row>
    <row r="35" spans="1:47" ht="15.75">
      <c r="A35" s="5" t="s">
        <v>35</v>
      </c>
      <c r="B35" s="64">
        <f>[1]Slutanvändning!$N$197</f>
        <v>0</v>
      </c>
      <c r="C35" s="64">
        <f>[1]Slutanvändning!$N$198</f>
        <v>0</v>
      </c>
      <c r="D35" s="62">
        <f>[1]Slutanvändning!$N$191</f>
        <v>96825</v>
      </c>
      <c r="E35" s="62">
        <f>[1]Slutanvändning!$Q$192</f>
        <v>0</v>
      </c>
      <c r="F35" s="64">
        <f>[1]Slutanvändning!$N$193</f>
        <v>0</v>
      </c>
      <c r="G35" s="62">
        <f>[1]Slutanvändning!$N$194</f>
        <v>17314</v>
      </c>
      <c r="H35" s="64">
        <f>[1]Slutanvändning!$N$195</f>
        <v>0</v>
      </c>
      <c r="I35" s="62">
        <f>[1]Slutanvändning!$N$196</f>
        <v>0</v>
      </c>
      <c r="J35" s="62"/>
      <c r="K35" s="62">
        <f>[1]Slutanvändning!T192</f>
        <v>0</v>
      </c>
      <c r="L35" s="62">
        <f>[1]Slutanvändning!U192</f>
        <v>0</v>
      </c>
      <c r="M35" s="62"/>
      <c r="N35" s="62"/>
      <c r="O35" s="62"/>
      <c r="P35" s="62">
        <f>SUM(B35:N35)</f>
        <v>114139</v>
      </c>
      <c r="Q35" s="22"/>
      <c r="R35" s="53" t="str">
        <f>M30</f>
        <v>Ånga+Hetvatten</v>
      </c>
      <c r="S35" s="42" t="str">
        <f>ROUND(M43/1000,0) &amp;" GWh"</f>
        <v>139 GWh</v>
      </c>
      <c r="T35" s="31">
        <f>M$44</f>
        <v>0.26891011501069051</v>
      </c>
      <c r="U35" s="25"/>
    </row>
    <row r="36" spans="1:47" ht="15.75">
      <c r="A36" s="5" t="s">
        <v>36</v>
      </c>
      <c r="B36" s="64">
        <f>[1]Slutanvändning!$N$206</f>
        <v>3238</v>
      </c>
      <c r="C36" s="64">
        <f>[1]Slutanvändning!$N$207</f>
        <v>31268</v>
      </c>
      <c r="D36" s="62">
        <f>[1]Slutanvändning!$N$200</f>
        <v>0</v>
      </c>
      <c r="E36" s="62">
        <f>[1]Slutanvändning!$Q$201</f>
        <v>0</v>
      </c>
      <c r="F36" s="64">
        <f>[1]Slutanvändning!$N$202</f>
        <v>0</v>
      </c>
      <c r="G36" s="62">
        <f>[1]Slutanvändning!$N$203</f>
        <v>0</v>
      </c>
      <c r="H36" s="64">
        <f>[1]Slutanvändning!$N$204</f>
        <v>0</v>
      </c>
      <c r="I36" s="62">
        <f>[1]Slutanvändning!$N$205</f>
        <v>0</v>
      </c>
      <c r="J36" s="62"/>
      <c r="K36" s="62">
        <f>[1]Slutanvändning!T201</f>
        <v>0</v>
      </c>
      <c r="L36" s="62">
        <f>[1]Slutanvändning!U201</f>
        <v>0</v>
      </c>
      <c r="M36" s="62"/>
      <c r="N36" s="62"/>
      <c r="O36" s="62"/>
      <c r="P36" s="62">
        <f t="shared" si="4"/>
        <v>34506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[1]Slutanvändning!$N$215</f>
        <v>1988</v>
      </c>
      <c r="C37" s="64">
        <f>[1]Slutanvändning!$N$216</f>
        <v>40335</v>
      </c>
      <c r="D37" s="62">
        <f>[1]Slutanvändning!$N$209</f>
        <v>198</v>
      </c>
      <c r="E37" s="62">
        <f>[1]Slutanvändning!$Q$210</f>
        <v>0</v>
      </c>
      <c r="F37" s="64">
        <f>[1]Slutanvändning!$N$211</f>
        <v>0</v>
      </c>
      <c r="G37" s="62">
        <f>[1]Slutanvändning!$N$212</f>
        <v>0</v>
      </c>
      <c r="H37" s="64">
        <f>[1]Slutanvändning!$N$213</f>
        <v>22509</v>
      </c>
      <c r="I37" s="62">
        <f>[1]Slutanvändning!$N$214</f>
        <v>0</v>
      </c>
      <c r="J37" s="62"/>
      <c r="K37" s="62">
        <f>[1]Slutanvändning!T210</f>
        <v>0</v>
      </c>
      <c r="L37" s="62">
        <f>[1]Slutanvändning!U210</f>
        <v>0</v>
      </c>
      <c r="M37" s="62"/>
      <c r="N37" s="62"/>
      <c r="O37" s="62"/>
      <c r="P37" s="62">
        <f t="shared" si="4"/>
        <v>65030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[1]Slutanvändning!$N$224</f>
        <v>8791</v>
      </c>
      <c r="C38" s="64">
        <f>[1]Slutanvändning!$N$225</f>
        <v>305</v>
      </c>
      <c r="D38" s="62">
        <f>[1]Slutanvändning!$N$218</f>
        <v>0</v>
      </c>
      <c r="E38" s="62">
        <f>[1]Slutanvändning!$Q$219</f>
        <v>0</v>
      </c>
      <c r="F38" s="64">
        <f>[1]Slutanvändning!$N$220</f>
        <v>0</v>
      </c>
      <c r="G38" s="62">
        <f>[1]Slutanvändning!$N$221</f>
        <v>0</v>
      </c>
      <c r="H38" s="64">
        <f>[1]Slutanvändning!$N$222</f>
        <v>0</v>
      </c>
      <c r="I38" s="62">
        <f>[1]Slutanvändning!$N$223</f>
        <v>0</v>
      </c>
      <c r="J38" s="62"/>
      <c r="K38" s="62">
        <f>[1]Slutanvändning!T219</f>
        <v>0</v>
      </c>
      <c r="L38" s="62">
        <f>[1]Slutanvändning!U219</f>
        <v>0</v>
      </c>
      <c r="M38" s="62"/>
      <c r="N38" s="62"/>
      <c r="O38" s="62"/>
      <c r="P38" s="62">
        <f t="shared" si="4"/>
        <v>9096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[1]Slutanvändning!$N$233</f>
        <v>0</v>
      </c>
      <c r="C39" s="64">
        <f>[1]Slutanvändning!$N$234</f>
        <v>0</v>
      </c>
      <c r="D39" s="62">
        <f>[1]Slutanvändning!$N$227</f>
        <v>0</v>
      </c>
      <c r="E39" s="62">
        <f>[1]Slutanvändning!$Q$228</f>
        <v>0</v>
      </c>
      <c r="F39" s="64">
        <f>[1]Slutanvändning!$N$229</f>
        <v>0</v>
      </c>
      <c r="G39" s="62">
        <f>[1]Slutanvändning!$N$230</f>
        <v>0</v>
      </c>
      <c r="H39" s="64">
        <f>[1]Slutanvändning!$N$231</f>
        <v>0</v>
      </c>
      <c r="I39" s="62">
        <f>[1]Slutanvändning!$N$232</f>
        <v>0</v>
      </c>
      <c r="J39" s="62"/>
      <c r="K39" s="62">
        <f>[1]Slutanvändning!T228</f>
        <v>0</v>
      </c>
      <c r="L39" s="62">
        <f>[1]Slutanvändning!U228</f>
        <v>0</v>
      </c>
      <c r="M39" s="62"/>
      <c r="N39" s="62"/>
      <c r="O39" s="62"/>
      <c r="P39" s="62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22427</v>
      </c>
      <c r="C40" s="62">
        <f t="shared" ref="C40:O40" si="5">SUM(C32:C39)</f>
        <v>168289</v>
      </c>
      <c r="D40" s="140">
        <f t="shared" si="5"/>
        <v>101794</v>
      </c>
      <c r="E40" s="62">
        <f t="shared" si="5"/>
        <v>0</v>
      </c>
      <c r="F40" s="140">
        <f>SUM(F32:F39)</f>
        <v>11</v>
      </c>
      <c r="G40" s="62">
        <f t="shared" si="5"/>
        <v>17439</v>
      </c>
      <c r="H40" s="62">
        <f t="shared" si="5"/>
        <v>75531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3">
        <f t="shared" si="5"/>
        <v>139300</v>
      </c>
      <c r="N40" s="62">
        <f t="shared" si="5"/>
        <v>0</v>
      </c>
      <c r="O40" s="62">
        <f t="shared" si="5"/>
        <v>0</v>
      </c>
      <c r="P40" s="62">
        <f>SUM(B40:N40)</f>
        <v>524791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17 GWh</v>
      </c>
      <c r="T41" s="44"/>
    </row>
    <row r="42" spans="1:47">
      <c r="A42" s="35" t="s">
        <v>43</v>
      </c>
      <c r="B42" s="122">
        <f>B39+B38+B37</f>
        <v>10779</v>
      </c>
      <c r="C42" s="122">
        <f>C39+C38+C37</f>
        <v>40640</v>
      </c>
      <c r="D42" s="122">
        <f>D39+D38+D37</f>
        <v>198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22509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74126</v>
      </c>
      <c r="Q42" s="23"/>
      <c r="R42" s="30" t="s">
        <v>41</v>
      </c>
      <c r="S42" s="10" t="str">
        <f>ROUND(P42/1000,0) &amp;" GWh"</f>
        <v>74 GWh</v>
      </c>
      <c r="T42" s="31">
        <f>P42/P40</f>
        <v>0.14124861135194772</v>
      </c>
    </row>
    <row r="43" spans="1:47">
      <c r="A43" s="36" t="s">
        <v>45</v>
      </c>
      <c r="B43" s="124"/>
      <c r="C43" s="125">
        <f>C40+C24-C7+C46</f>
        <v>162097.495</v>
      </c>
      <c r="D43" s="125">
        <f t="shared" ref="D43:O43" si="7">D11+D24+D40</f>
        <v>108909.46391752578</v>
      </c>
      <c r="E43" s="125">
        <f t="shared" si="7"/>
        <v>0</v>
      </c>
      <c r="F43" s="125">
        <f t="shared" si="7"/>
        <v>11</v>
      </c>
      <c r="G43" s="125">
        <f t="shared" si="7"/>
        <v>17439</v>
      </c>
      <c r="H43" s="125">
        <f t="shared" si="7"/>
        <v>94693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134867</v>
      </c>
      <c r="M43" s="125">
        <f>M11+M24+M40</f>
        <v>139300</v>
      </c>
      <c r="N43" s="125">
        <f t="shared" si="7"/>
        <v>0</v>
      </c>
      <c r="O43" s="125">
        <f t="shared" si="7"/>
        <v>0</v>
      </c>
      <c r="P43" s="126">
        <f>SUM(C43:O43)-M43</f>
        <v>518016.95891752583</v>
      </c>
      <c r="Q43" s="23"/>
      <c r="R43" s="30" t="s">
        <v>42</v>
      </c>
      <c r="S43" s="10" t="str">
        <f>ROUND(P36/1000,0) &amp;" GWh"</f>
        <v>35 GWh</v>
      </c>
      <c r="T43" s="43">
        <f>P36/P40</f>
        <v>6.57518897999394E-2</v>
      </c>
    </row>
    <row r="44" spans="1:47">
      <c r="A44" s="36" t="s">
        <v>46</v>
      </c>
      <c r="B44" s="91"/>
      <c r="C44" s="93">
        <f>C43/$P$43</f>
        <v>0.31291928229285587</v>
      </c>
      <c r="D44" s="93">
        <f t="shared" ref="D44:P44" si="8">D43/$P$43</f>
        <v>0.21024304714870426</v>
      </c>
      <c r="E44" s="93">
        <f t="shared" si="8"/>
        <v>0</v>
      </c>
      <c r="F44" s="93">
        <f t="shared" si="8"/>
        <v>2.1234826023816191E-5</v>
      </c>
      <c r="G44" s="93">
        <f t="shared" si="8"/>
        <v>3.3664921002666416E-2</v>
      </c>
      <c r="H44" s="93">
        <f t="shared" si="8"/>
        <v>0.18279903460665695</v>
      </c>
      <c r="I44" s="93">
        <f t="shared" si="8"/>
        <v>0</v>
      </c>
      <c r="J44" s="93">
        <f t="shared" si="8"/>
        <v>0</v>
      </c>
      <c r="K44" s="93">
        <f t="shared" si="8"/>
        <v>0</v>
      </c>
      <c r="L44" s="93">
        <f t="shared" si="8"/>
        <v>0.26035248012309259</v>
      </c>
      <c r="M44" s="93">
        <f t="shared" si="8"/>
        <v>0.26891011501069051</v>
      </c>
      <c r="N44" s="93">
        <f t="shared" si="8"/>
        <v>0</v>
      </c>
      <c r="O44" s="93">
        <f t="shared" si="8"/>
        <v>0</v>
      </c>
      <c r="P44" s="93">
        <f t="shared" si="8"/>
        <v>1</v>
      </c>
      <c r="Q44" s="23"/>
      <c r="R44" s="30" t="s">
        <v>44</v>
      </c>
      <c r="S44" s="10" t="str">
        <f>ROUND(P34/1000,0) &amp;" GWh"</f>
        <v>12 GWh</v>
      </c>
      <c r="T44" s="31">
        <f>P34/P40</f>
        <v>2.3778990112254213E-2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3"/>
      <c r="R45" s="30" t="s">
        <v>31</v>
      </c>
      <c r="S45" s="10" t="str">
        <f>ROUND(P32/1000,0) &amp;" GWh"</f>
        <v>1 GWh</v>
      </c>
      <c r="T45" s="31">
        <f>P32/P40</f>
        <v>1.2614545600057928E-3</v>
      </c>
      <c r="U45" s="25"/>
    </row>
    <row r="46" spans="1:47">
      <c r="A46" s="37" t="s">
        <v>49</v>
      </c>
      <c r="B46" s="92">
        <f>B24-B40+B25-M33</f>
        <v>3869</v>
      </c>
      <c r="C46" s="92">
        <f>(C40+C24)*0.08</f>
        <v>13463.12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3"/>
      <c r="R46" s="30" t="s">
        <v>47</v>
      </c>
      <c r="S46" s="10" t="str">
        <f>ROUND(P33/1000,0) &amp;" GWh"</f>
        <v>289 GWh</v>
      </c>
      <c r="T46" s="43">
        <f>P33/P40</f>
        <v>0.55046485172192361</v>
      </c>
      <c r="U46" s="25"/>
    </row>
    <row r="47" spans="1:47">
      <c r="A47" s="37" t="s">
        <v>51</v>
      </c>
      <c r="B47" s="94">
        <f>B46/B24</f>
        <v>0.14713264374809856</v>
      </c>
      <c r="C47" s="94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3"/>
      <c r="R47" s="30" t="s">
        <v>48</v>
      </c>
      <c r="S47" s="10" t="str">
        <f>ROUND(P35/1000,0) &amp;" GWh"</f>
        <v>114 GWh</v>
      </c>
      <c r="T47" s="43">
        <f>P35/P40</f>
        <v>0.21749420245392928</v>
      </c>
    </row>
    <row r="48" spans="1:47" ht="15.75" thickBot="1">
      <c r="A48" s="12"/>
      <c r="B48" s="95"/>
      <c r="C48" s="96"/>
      <c r="D48" s="97"/>
      <c r="E48" s="127"/>
      <c r="F48" s="98"/>
      <c r="G48" s="97"/>
      <c r="H48" s="97"/>
      <c r="I48" s="98"/>
      <c r="J48" s="97"/>
      <c r="K48" s="97"/>
      <c r="L48" s="97"/>
      <c r="M48" s="96"/>
      <c r="N48" s="99"/>
      <c r="O48" s="99"/>
      <c r="P48" s="99"/>
      <c r="Q48" s="55"/>
      <c r="R48" s="47" t="s">
        <v>50</v>
      </c>
      <c r="S48" s="10" t="str">
        <f>ROUND(P40/1000,0) &amp;" GWh"</f>
        <v>525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5"/>
      <c r="C49" s="96"/>
      <c r="D49" s="97"/>
      <c r="E49" s="127"/>
      <c r="F49" s="98"/>
      <c r="G49" s="97"/>
      <c r="H49" s="97"/>
      <c r="I49" s="98"/>
      <c r="J49" s="97"/>
      <c r="K49" s="97"/>
      <c r="L49" s="97"/>
      <c r="M49" s="96"/>
      <c r="N49" s="99"/>
      <c r="O49" s="99"/>
      <c r="P49" s="9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7.625" style="77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76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C5" s="59">
        <f>[1]Solceller!$C$16</f>
        <v>389.5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C7" s="58">
        <f>[1]Elproduktion!$N$522</f>
        <v>0</v>
      </c>
      <c r="D7" s="58">
        <f>[1]Elproduktion!$N$523</f>
        <v>0</v>
      </c>
      <c r="E7" s="58">
        <f>[1]Elproduktion!$Q$524</f>
        <v>0</v>
      </c>
      <c r="F7" s="58">
        <f>[1]Elproduktion!$N$525</f>
        <v>0</v>
      </c>
      <c r="G7" s="58">
        <f>[1]Elproduktion!$R$526</f>
        <v>0</v>
      </c>
      <c r="H7" s="58">
        <f>[1]Elproduktion!$S$527</f>
        <v>0</v>
      </c>
      <c r="I7" s="58">
        <f>[1]Elproduktion!$N$528</f>
        <v>0</v>
      </c>
      <c r="J7" s="58">
        <f>[1]Elproduktion!$T$526</f>
        <v>0</v>
      </c>
      <c r="K7" s="58">
        <f>[1]Elproduktion!U524</f>
        <v>0</v>
      </c>
      <c r="L7" s="58">
        <f>[1]Elproduktion!V524</f>
        <v>0</v>
      </c>
      <c r="M7" s="58"/>
      <c r="N7" s="58"/>
      <c r="O7" s="58"/>
      <c r="P7" s="58">
        <f t="shared" si="0"/>
        <v>0</v>
      </c>
      <c r="Q7" s="40"/>
      <c r="AG7" s="40"/>
      <c r="AH7" s="40"/>
    </row>
    <row r="8" spans="1:34" ht="15.75">
      <c r="A8" s="5" t="s">
        <v>11</v>
      </c>
      <c r="C8" s="58">
        <f>[1]Elproduktion!$N$530</f>
        <v>0</v>
      </c>
      <c r="D8" s="58">
        <f>[1]Elproduktion!$N$531</f>
        <v>0</v>
      </c>
      <c r="E8" s="58">
        <f>[1]Elproduktion!$Q$532</f>
        <v>0</v>
      </c>
      <c r="F8" s="58">
        <f>[1]Elproduktion!$N$533</f>
        <v>0</v>
      </c>
      <c r="G8" s="58">
        <f>[1]Elproduktion!$R$534</f>
        <v>0</v>
      </c>
      <c r="H8" s="58">
        <f>[1]Elproduktion!$S$535</f>
        <v>0</v>
      </c>
      <c r="I8" s="58">
        <f>[1]Elproduktion!$N$536</f>
        <v>0</v>
      </c>
      <c r="J8" s="58">
        <f>[1]Elproduktion!$T$534</f>
        <v>0</v>
      </c>
      <c r="K8" s="58">
        <f>[1]Elproduktion!U532</f>
        <v>0</v>
      </c>
      <c r="L8" s="58">
        <f>[1]Elproduktion!V532</f>
        <v>0</v>
      </c>
      <c r="M8" s="58"/>
      <c r="N8" s="58"/>
      <c r="O8" s="58"/>
      <c r="P8" s="58">
        <f t="shared" si="0"/>
        <v>0</v>
      </c>
      <c r="Q8" s="40"/>
      <c r="AG8" s="40"/>
      <c r="AH8" s="40"/>
    </row>
    <row r="9" spans="1:34" ht="15.75">
      <c r="A9" s="5" t="s">
        <v>12</v>
      </c>
      <c r="C9" s="59">
        <f>[1]Elproduktion!$N$538+'[1]Mindre vattenkraft, från LST'!$C$4</f>
        <v>54797.98</v>
      </c>
      <c r="D9" s="58">
        <f>[1]Elproduktion!$N$539</f>
        <v>0</v>
      </c>
      <c r="E9" s="58">
        <f>[1]Elproduktion!$Q$540</f>
        <v>0</v>
      </c>
      <c r="F9" s="58">
        <f>[1]Elproduktion!$N$541</f>
        <v>0</v>
      </c>
      <c r="G9" s="58">
        <f>[1]Elproduktion!$R$542</f>
        <v>0</v>
      </c>
      <c r="H9" s="58">
        <f>[1]Elproduktion!$S$543</f>
        <v>0</v>
      </c>
      <c r="I9" s="58">
        <f>[1]Elproduktion!$N$544</f>
        <v>0</v>
      </c>
      <c r="J9" s="58">
        <f>[1]Elproduktion!$T$542</f>
        <v>0</v>
      </c>
      <c r="K9" s="58">
        <f>[1]Elproduktion!U540</f>
        <v>0</v>
      </c>
      <c r="L9" s="58">
        <f>[1]Elproduktion!V540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C10" s="58">
        <f>[1]Elproduktion!$N$546</f>
        <v>0</v>
      </c>
      <c r="D10" s="58">
        <f>[1]Elproduktion!$N$547</f>
        <v>0</v>
      </c>
      <c r="E10" s="58">
        <f>[1]Elproduktion!$Q$548</f>
        <v>0</v>
      </c>
      <c r="F10" s="58">
        <f>[1]Elproduktion!$N$549</f>
        <v>0</v>
      </c>
      <c r="G10" s="58">
        <f>[1]Elproduktion!$R$550</f>
        <v>0</v>
      </c>
      <c r="H10" s="58">
        <f>[1]Elproduktion!$S$551</f>
        <v>0</v>
      </c>
      <c r="I10" s="58">
        <f>[1]Elproduktion!$N$552</f>
        <v>0</v>
      </c>
      <c r="J10" s="58">
        <f>[1]Elproduktion!$T$550</f>
        <v>0</v>
      </c>
      <c r="K10" s="58">
        <f>[1]Elproduktion!U548</f>
        <v>0</v>
      </c>
      <c r="L10" s="58">
        <f>[1]Elproduktion!V548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C11" s="59">
        <f>SUM(C5:C10)</f>
        <v>55187.48</v>
      </c>
      <c r="D11" s="58">
        <f t="shared" ref="D11:O11" si="1">SUM(D5:D10)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1782 Filipstad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[1]Fjärrvärmeproduktion!$N$730</f>
        <v>0</v>
      </c>
      <c r="C18" s="62"/>
      <c r="D18" s="64">
        <f>[1]Fjärrvärmeproduktion!$N$731</f>
        <v>0</v>
      </c>
      <c r="E18" s="62">
        <f>[1]Fjärrvärmeproduktion!$Q$732</f>
        <v>0</v>
      </c>
      <c r="F18" s="62">
        <f>[1]Fjärrvärmeproduktion!$N$733</f>
        <v>0</v>
      </c>
      <c r="G18" s="62">
        <f>[1]Fjärrvärmeproduktion!$R$734</f>
        <v>0</v>
      </c>
      <c r="H18" s="62">
        <f>[1]Fjärrvärmeproduktion!$S$735</f>
        <v>0</v>
      </c>
      <c r="I18" s="62">
        <f>[1]Fjärrvärmeproduktion!$N$736</f>
        <v>0</v>
      </c>
      <c r="J18" s="62">
        <f>[1]Fjärrvärmeproduktion!$T$734</f>
        <v>0</v>
      </c>
      <c r="K18" s="62">
        <f>[1]Fjärrvärmeproduktion!U732</f>
        <v>0</v>
      </c>
      <c r="L18" s="62">
        <f>[1]Fjärrvärmeproduktion!V732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[1]Fjärrvärmeproduktion!$N$738+[1]Fjärrvärmeproduktion!$N$770</f>
        <v>41757</v>
      </c>
      <c r="C19" s="62"/>
      <c r="D19" s="64">
        <f>[1]Fjärrvärmeproduktion!$N$739</f>
        <v>0</v>
      </c>
      <c r="E19" s="62">
        <f>[1]Fjärrvärmeproduktion!$Q$740</f>
        <v>0</v>
      </c>
      <c r="F19" s="62">
        <f>[1]Fjärrvärmeproduktion!$N$741</f>
        <v>0</v>
      </c>
      <c r="G19" s="62">
        <f>[1]Fjärrvärmeproduktion!$R$742</f>
        <v>0</v>
      </c>
      <c r="H19" s="62">
        <f>[1]Fjärrvärmeproduktion!$S$743</f>
        <v>41485</v>
      </c>
      <c r="I19" s="62">
        <f>[1]Fjärrvärmeproduktion!$N$744</f>
        <v>0</v>
      </c>
      <c r="J19" s="62">
        <f>[1]Fjärrvärmeproduktion!$T$742</f>
        <v>0</v>
      </c>
      <c r="K19" s="62">
        <f>[1]Fjärrvärmeproduktion!U740</f>
        <v>0</v>
      </c>
      <c r="L19" s="62">
        <f>[1]Fjärrvärmeproduktion!V740</f>
        <v>0</v>
      </c>
      <c r="M19" s="62"/>
      <c r="N19" s="62"/>
      <c r="O19" s="62"/>
      <c r="P19" s="62">
        <f t="shared" ref="P19:P24" si="2">SUM(C19:O19)</f>
        <v>41485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[1]Fjärrvärmeproduktion!$N$746</f>
        <v>0</v>
      </c>
      <c r="C20" s="62"/>
      <c r="D20" s="64">
        <f>[1]Fjärrvärmeproduktion!$N$747</f>
        <v>0</v>
      </c>
      <c r="E20" s="62">
        <f>[1]Fjärrvärmeproduktion!$Q$748</f>
        <v>0</v>
      </c>
      <c r="F20" s="62">
        <f>[1]Fjärrvärmeproduktion!$N$749</f>
        <v>0</v>
      </c>
      <c r="G20" s="62">
        <f>[1]Fjärrvärmeproduktion!$R$750</f>
        <v>0</v>
      </c>
      <c r="H20" s="62">
        <f>[1]Fjärrvärmeproduktion!$S$751</f>
        <v>0</v>
      </c>
      <c r="I20" s="62">
        <f>[1]Fjärrvärmeproduktion!$N$752</f>
        <v>0</v>
      </c>
      <c r="J20" s="62">
        <f>[1]Fjärrvärmeproduktion!$T$750</f>
        <v>0</v>
      </c>
      <c r="K20" s="62">
        <f>[1]Fjärrvärmeproduktion!U748</f>
        <v>0</v>
      </c>
      <c r="L20" s="62">
        <f>[1]Fjärrvärmeproduktion!V748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[1]Fjärrvärmeproduktion!$N$754</f>
        <v>0</v>
      </c>
      <c r="C21" s="62"/>
      <c r="D21" s="64">
        <f>[1]Fjärrvärmeproduktion!$N$755</f>
        <v>0</v>
      </c>
      <c r="E21" s="62">
        <f>[1]Fjärrvärmeproduktion!$Q$756</f>
        <v>0</v>
      </c>
      <c r="F21" s="62">
        <f>[1]Fjärrvärmeproduktion!$N$757</f>
        <v>0</v>
      </c>
      <c r="G21" s="62">
        <f>[1]Fjärrvärmeproduktion!$R$758</f>
        <v>0</v>
      </c>
      <c r="H21" s="62">
        <f>[1]Fjärrvärmeproduktion!$S$759</f>
        <v>0</v>
      </c>
      <c r="I21" s="62">
        <f>[1]Fjärrvärmeproduktion!$N$760</f>
        <v>0</v>
      </c>
      <c r="J21" s="62">
        <f>[1]Fjärrvärmeproduktion!$T$758</f>
        <v>0</v>
      </c>
      <c r="K21" s="62">
        <f>[1]Fjärrvärmeproduktion!U756</f>
        <v>0</v>
      </c>
      <c r="L21" s="62">
        <f>[1]Fjärrvärmeproduktion!V756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[1]Fjärrvärmeproduktion!$N$762</f>
        <v>0</v>
      </c>
      <c r="C22" s="62"/>
      <c r="D22" s="64">
        <f>[1]Fjärrvärmeproduktion!$N$763</f>
        <v>0</v>
      </c>
      <c r="E22" s="62">
        <f>[1]Fjärrvärmeproduktion!$Q$764</f>
        <v>0</v>
      </c>
      <c r="F22" s="62">
        <f>[1]Fjärrvärmeproduktion!$N$765</f>
        <v>0</v>
      </c>
      <c r="G22" s="62">
        <f>[1]Fjärrvärmeproduktion!$R$766</f>
        <v>0</v>
      </c>
      <c r="H22" s="62">
        <f>[1]Fjärrvärmeproduktion!$S$767</f>
        <v>0</v>
      </c>
      <c r="I22" s="62">
        <f>[1]Fjärrvärmeproduktion!$N$768</f>
        <v>0</v>
      </c>
      <c r="J22" s="62">
        <f>[1]Fjärrvärmeproduktion!$T$766</f>
        <v>0</v>
      </c>
      <c r="K22" s="62">
        <f>[1]Fjärrvärmeproduktion!U764</f>
        <v>0</v>
      </c>
      <c r="L22" s="62">
        <f>[1]Fjärrvärmeproduktion!V764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443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4">
        <f>[1]Fjärrvärmeproduktion!$N$771</f>
        <v>0</v>
      </c>
      <c r="E23" s="62">
        <f>[1]Fjärrvärmeproduktion!$Q$772</f>
        <v>0</v>
      </c>
      <c r="F23" s="62">
        <f>[1]Fjärrvärmeproduktion!$N$773</f>
        <v>0</v>
      </c>
      <c r="G23" s="62">
        <f>[1]Fjärrvärmeproduktion!$R$774</f>
        <v>0</v>
      </c>
      <c r="H23" s="62">
        <f>[1]Fjärrvärmeproduktion!$S$775</f>
        <v>0</v>
      </c>
      <c r="I23" s="62">
        <f>[1]Fjärrvärmeproduktion!$N$776</f>
        <v>0</v>
      </c>
      <c r="J23" s="62">
        <f>[1]Fjärrvärmeproduktion!$T$774</f>
        <v>0</v>
      </c>
      <c r="K23" s="62">
        <f>[1]Fjärrvärmeproduktion!U772</f>
        <v>0</v>
      </c>
      <c r="L23" s="62">
        <f>[1]Fjärrvärmeproduktion!V772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41757</v>
      </c>
      <c r="C24" s="62">
        <f t="shared" ref="C24:O24" si="3">SUM(C18:C23)</f>
        <v>0</v>
      </c>
      <c r="D24" s="62">
        <f t="shared" si="3"/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41485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41485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0"/>
      <c r="R25" s="53" t="str">
        <f>C30</f>
        <v>El</v>
      </c>
      <c r="S25" s="42" t="str">
        <f>ROUND((C43+M43)/1000,0) &amp;" GWh"</f>
        <v>229 GWh</v>
      </c>
      <c r="T25" s="31">
        <f>C$44</f>
        <v>0.5168636973227807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98 GWh</v>
      </c>
      <c r="T26" s="31">
        <f>D$44</f>
        <v>0.22095084217831806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35 GWh</v>
      </c>
      <c r="T28" s="31">
        <f>F$44</f>
        <v>7.878834000272987E-2</v>
      </c>
      <c r="U28" s="25"/>
    </row>
    <row r="29" spans="1:34" ht="15.75">
      <c r="A29" s="51" t="str">
        <f>A2</f>
        <v>1782 Filipstad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14 GWh</v>
      </c>
      <c r="T29" s="31">
        <f>G$44</f>
        <v>3.1638559150361491E-2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67 GWh</v>
      </c>
      <c r="T30" s="31">
        <f>H$44</f>
        <v>0.15175856134580984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[1]Slutanvändning!$N$1061</f>
        <v>0</v>
      </c>
      <c r="C32" s="64">
        <f>[1]Slutanvändning!$N$1062</f>
        <v>8</v>
      </c>
      <c r="D32" s="62">
        <f>[1]Slutanvändning!$N$1055</f>
        <v>318</v>
      </c>
      <c r="E32" s="62">
        <f>[1]Slutanvändning!$Q$1056</f>
        <v>0</v>
      </c>
      <c r="F32" s="62">
        <f>[1]Slutanvändning!$N$1057</f>
        <v>0</v>
      </c>
      <c r="G32" s="62">
        <f>[1]Slutanvändning!$N$1058</f>
        <v>51</v>
      </c>
      <c r="H32" s="62">
        <f>[1]Slutanvändning!$N$1059</f>
        <v>0</v>
      </c>
      <c r="I32" s="62">
        <f>[1]Slutanvändning!$N$1060</f>
        <v>0</v>
      </c>
      <c r="J32" s="62"/>
      <c r="K32" s="62">
        <f>[1]Slutanvändning!T1056</f>
        <v>0</v>
      </c>
      <c r="L32" s="62">
        <f>[1]Slutanvändning!U1056</f>
        <v>0</v>
      </c>
      <c r="M32" s="62"/>
      <c r="N32" s="62"/>
      <c r="O32" s="62"/>
      <c r="P32" s="62">
        <f t="shared" ref="P32:P38" si="4">SUM(B32:N32)</f>
        <v>377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[1]Slutanvändning!$N$1070</f>
        <v>2934</v>
      </c>
      <c r="C33" s="64">
        <f>[1]Slutanvändning!$N$1071</f>
        <v>27562</v>
      </c>
      <c r="D33" s="62">
        <f>[1]Slutanvändning!$N$1064</f>
        <v>4752</v>
      </c>
      <c r="E33" s="62">
        <f>[1]Slutanvändning!$Q$1065</f>
        <v>0</v>
      </c>
      <c r="F33" s="62">
        <f>[1]Slutanvändning!$N$1066</f>
        <v>34911</v>
      </c>
      <c r="G33" s="62">
        <f>[1]Slutanvändning!$N$1067</f>
        <v>0</v>
      </c>
      <c r="H33" s="62">
        <f>[1]Slutanvändning!$N$1068</f>
        <v>0</v>
      </c>
      <c r="I33" s="62">
        <f>[1]Slutanvändning!$N$1069</f>
        <v>0</v>
      </c>
      <c r="J33" s="62"/>
      <c r="K33" s="62">
        <f>[1]Slutanvändning!T1065</f>
        <v>0</v>
      </c>
      <c r="L33" s="62">
        <f>[1]Slutanvändning!U1065</f>
        <v>0</v>
      </c>
      <c r="M33" s="62"/>
      <c r="N33" s="62"/>
      <c r="O33" s="62"/>
      <c r="P33" s="62">
        <f t="shared" si="4"/>
        <v>70159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[1]Slutanvändning!$N$1079</f>
        <v>7874</v>
      </c>
      <c r="C34" s="64">
        <f>[1]Slutanvändning!$N$1080</f>
        <v>11445</v>
      </c>
      <c r="D34" s="62">
        <f>[1]Slutanvändning!$N$1073</f>
        <v>5330</v>
      </c>
      <c r="E34" s="62">
        <f>[1]Slutanvändning!$Q$1074</f>
        <v>0</v>
      </c>
      <c r="F34" s="62">
        <f>[1]Slutanvändning!$N$1075</f>
        <v>0</v>
      </c>
      <c r="G34" s="62">
        <f>[1]Slutanvändning!$N$1076</f>
        <v>0</v>
      </c>
      <c r="H34" s="62">
        <f>[1]Slutanvändning!$N$1077</f>
        <v>0</v>
      </c>
      <c r="I34" s="62">
        <f>[1]Slutanvändning!$N$1078</f>
        <v>0</v>
      </c>
      <c r="J34" s="62"/>
      <c r="K34" s="62">
        <f>[1]Slutanvändning!T1074</f>
        <v>0</v>
      </c>
      <c r="L34" s="62">
        <f>[1]Slutanvändning!U1074</f>
        <v>0</v>
      </c>
      <c r="M34" s="62"/>
      <c r="N34" s="62"/>
      <c r="O34" s="62"/>
      <c r="P34" s="62">
        <f t="shared" si="4"/>
        <v>24649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4">
        <f>[1]Slutanvändning!$N$1088</f>
        <v>0</v>
      </c>
      <c r="C35" s="64">
        <f>[1]Slutanvändning!$N$1089</f>
        <v>267</v>
      </c>
      <c r="D35" s="62">
        <f>[1]Slutanvändning!$N$1082</f>
        <v>86518</v>
      </c>
      <c r="E35" s="62">
        <f>[1]Slutanvändning!$Q$1083</f>
        <v>0</v>
      </c>
      <c r="F35" s="62">
        <f>[1]Slutanvändning!$N$1084</f>
        <v>0</v>
      </c>
      <c r="G35" s="62">
        <f>[1]Slutanvändning!$N$1085</f>
        <v>13968</v>
      </c>
      <c r="H35" s="62">
        <f>[1]Slutanvändning!$N$1086</f>
        <v>0</v>
      </c>
      <c r="I35" s="62">
        <f>[1]Slutanvändning!$N$1087</f>
        <v>0</v>
      </c>
      <c r="J35" s="62"/>
      <c r="K35" s="62">
        <f>[1]Slutanvändning!T1083</f>
        <v>0</v>
      </c>
      <c r="L35" s="62">
        <f>[1]Slutanvändning!U1083</f>
        <v>0</v>
      </c>
      <c r="M35" s="62"/>
      <c r="N35" s="62"/>
      <c r="O35" s="62"/>
      <c r="P35" s="62">
        <f>SUM(B35:N35)</f>
        <v>100753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4">
        <f>[1]Slutanvändning!$N$1097</f>
        <v>3880</v>
      </c>
      <c r="C36" s="64">
        <f>[1]Slutanvändning!$N$1098</f>
        <v>126034</v>
      </c>
      <c r="D36" s="62">
        <f>[1]Slutanvändning!$N$1091</f>
        <v>72</v>
      </c>
      <c r="E36" s="62">
        <f>[1]Slutanvändning!$Q$1092</f>
        <v>0</v>
      </c>
      <c r="F36" s="62">
        <f>[1]Slutanvändning!$N$1093</f>
        <v>0</v>
      </c>
      <c r="G36" s="62">
        <f>[1]Slutanvändning!$N$1094</f>
        <v>0</v>
      </c>
      <c r="H36" s="62">
        <f>[1]Slutanvändning!$N$1095</f>
        <v>0</v>
      </c>
      <c r="I36" s="62">
        <f>[1]Slutanvändning!$N$1096</f>
        <v>0</v>
      </c>
      <c r="J36" s="62"/>
      <c r="K36" s="62">
        <f>[1]Slutanvändning!T1092</f>
        <v>0</v>
      </c>
      <c r="L36" s="62">
        <f>[1]Slutanvändning!U1092</f>
        <v>0</v>
      </c>
      <c r="M36" s="62"/>
      <c r="N36" s="62"/>
      <c r="O36" s="62"/>
      <c r="P36" s="62">
        <f t="shared" si="4"/>
        <v>129986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[1]Slutanvändning!$N$1106</f>
        <v>628</v>
      </c>
      <c r="C37" s="64">
        <f>[1]Slutanvändning!$N$1107</f>
        <v>44117</v>
      </c>
      <c r="D37" s="62">
        <f>[1]Slutanvändning!$N$1100</f>
        <v>869</v>
      </c>
      <c r="E37" s="62">
        <f>[1]Slutanvändning!$Q$1101</f>
        <v>0</v>
      </c>
      <c r="F37" s="62">
        <f>[1]Slutanvändning!$N$1102</f>
        <v>0</v>
      </c>
      <c r="G37" s="62">
        <f>[1]Slutanvändning!$N$1103</f>
        <v>0</v>
      </c>
      <c r="H37" s="62">
        <f>[1]Slutanvändning!$N$1104</f>
        <v>25759</v>
      </c>
      <c r="I37" s="62">
        <f>[1]Slutanvändning!$N$1105</f>
        <v>0</v>
      </c>
      <c r="J37" s="62"/>
      <c r="K37" s="62">
        <f>[1]Slutanvändning!T1101</f>
        <v>0</v>
      </c>
      <c r="L37" s="62">
        <f>[1]Slutanvändning!U1101</f>
        <v>0</v>
      </c>
      <c r="M37" s="62"/>
      <c r="N37" s="62"/>
      <c r="O37" s="62"/>
      <c r="P37" s="62">
        <f t="shared" si="4"/>
        <v>71373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[1]Slutanvändning!$N$1115</f>
        <v>21022</v>
      </c>
      <c r="C38" s="64">
        <f>[1]Slutanvändning!$N$1116</f>
        <v>2454</v>
      </c>
      <c r="D38" s="62">
        <f>[1]Slutanvändning!$N$1109</f>
        <v>44</v>
      </c>
      <c r="E38" s="62">
        <f>[1]Slutanvändning!$Q$1110</f>
        <v>0</v>
      </c>
      <c r="F38" s="62">
        <f>[1]Slutanvändning!$N$1111</f>
        <v>0</v>
      </c>
      <c r="G38" s="62">
        <f>[1]Slutanvändning!$N$1112</f>
        <v>0</v>
      </c>
      <c r="H38" s="62">
        <f>[1]Slutanvändning!$N$1113</f>
        <v>0</v>
      </c>
      <c r="I38" s="62">
        <f>[1]Slutanvändning!$N$1114</f>
        <v>0</v>
      </c>
      <c r="J38" s="62"/>
      <c r="K38" s="62">
        <f>[1]Slutanvändning!T1110</f>
        <v>0</v>
      </c>
      <c r="L38" s="62">
        <f>[1]Slutanvändning!U1110</f>
        <v>0</v>
      </c>
      <c r="M38" s="62"/>
      <c r="N38" s="62"/>
      <c r="O38" s="62"/>
      <c r="P38" s="62">
        <f t="shared" si="4"/>
        <v>23520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[1]Slutanvändning!$N$1124</f>
        <v>0</v>
      </c>
      <c r="C39" s="64">
        <f>[1]Slutanvändning!$N$1125</f>
        <v>170</v>
      </c>
      <c r="D39" s="62">
        <f>[1]Slutanvändning!$N$1118</f>
        <v>0</v>
      </c>
      <c r="E39" s="62">
        <f>[1]Slutanvändning!$Q$1119</f>
        <v>0</v>
      </c>
      <c r="F39" s="62">
        <f>[1]Slutanvändning!$N$1120</f>
        <v>0</v>
      </c>
      <c r="G39" s="62">
        <f>[1]Slutanvändning!$N$1121</f>
        <v>0</v>
      </c>
      <c r="H39" s="62">
        <f>[1]Slutanvändning!$N$1122</f>
        <v>0</v>
      </c>
      <c r="I39" s="62">
        <f>[1]Slutanvändning!$N$1123</f>
        <v>0</v>
      </c>
      <c r="J39" s="62"/>
      <c r="K39" s="62">
        <f>[1]Slutanvändning!T1119</f>
        <v>0</v>
      </c>
      <c r="L39" s="62">
        <f>[1]Slutanvändning!U1119</f>
        <v>0</v>
      </c>
      <c r="M39" s="62"/>
      <c r="N39" s="62"/>
      <c r="O39" s="62"/>
      <c r="P39" s="62">
        <f>SUM(B39:N39)</f>
        <v>170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36338</v>
      </c>
      <c r="C40" s="62">
        <f t="shared" ref="C40:O40" si="5">SUM(C32:C39)</f>
        <v>212057</v>
      </c>
      <c r="D40" s="62">
        <f t="shared" si="5"/>
        <v>97903</v>
      </c>
      <c r="E40" s="62">
        <f t="shared" si="5"/>
        <v>0</v>
      </c>
      <c r="F40" s="62">
        <f>SUM(F32:F39)</f>
        <v>34911</v>
      </c>
      <c r="G40" s="62">
        <f t="shared" si="5"/>
        <v>14019</v>
      </c>
      <c r="H40" s="62">
        <f t="shared" si="5"/>
        <v>25759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420987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22 GWh</v>
      </c>
      <c r="T41" s="44"/>
    </row>
    <row r="42" spans="1:47">
      <c r="A42" s="35" t="s">
        <v>43</v>
      </c>
      <c r="B42" s="122">
        <f>B39+B38+B37</f>
        <v>21650</v>
      </c>
      <c r="C42" s="122">
        <f>C39+C38+C37</f>
        <v>46741</v>
      </c>
      <c r="D42" s="122">
        <f>D39+D38+D37</f>
        <v>913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25759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95063</v>
      </c>
      <c r="Q42" s="23"/>
      <c r="R42" s="30" t="s">
        <v>41</v>
      </c>
      <c r="S42" s="10" t="str">
        <f>ROUND(P42/1000,0) &amp;" GWh"</f>
        <v>95 GWh</v>
      </c>
      <c r="T42" s="31">
        <f>P42/P40</f>
        <v>0.22580982310617667</v>
      </c>
    </row>
    <row r="43" spans="1:47">
      <c r="A43" s="36" t="s">
        <v>45</v>
      </c>
      <c r="B43" s="124"/>
      <c r="C43" s="125">
        <f>C40+C24-C7+C46</f>
        <v>229021.56</v>
      </c>
      <c r="D43" s="125">
        <f t="shared" ref="D43:O43" si="7">D11+D24+D40</f>
        <v>97903</v>
      </c>
      <c r="E43" s="125">
        <f t="shared" si="7"/>
        <v>0</v>
      </c>
      <c r="F43" s="125">
        <f t="shared" si="7"/>
        <v>34911</v>
      </c>
      <c r="G43" s="125">
        <f t="shared" si="7"/>
        <v>14019</v>
      </c>
      <c r="H43" s="125">
        <f t="shared" si="7"/>
        <v>67244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443098.56</v>
      </c>
      <c r="Q43" s="23"/>
      <c r="R43" s="30" t="s">
        <v>42</v>
      </c>
      <c r="S43" s="10" t="str">
        <f>ROUND(P36/1000,0) &amp;" GWh"</f>
        <v>130 GWh</v>
      </c>
      <c r="T43" s="43">
        <f>P36/P40</f>
        <v>0.30876487872547131</v>
      </c>
    </row>
    <row r="44" spans="1:47">
      <c r="A44" s="36" t="s">
        <v>46</v>
      </c>
      <c r="B44" s="91"/>
      <c r="C44" s="93">
        <f>C43/$P$43</f>
        <v>0.5168636973227807</v>
      </c>
      <c r="D44" s="93">
        <f t="shared" ref="D44:P44" si="8">D43/$P$43</f>
        <v>0.22095084217831806</v>
      </c>
      <c r="E44" s="93">
        <f t="shared" si="8"/>
        <v>0</v>
      </c>
      <c r="F44" s="93">
        <f t="shared" si="8"/>
        <v>7.878834000272987E-2</v>
      </c>
      <c r="G44" s="93">
        <f t="shared" si="8"/>
        <v>3.1638559150361491E-2</v>
      </c>
      <c r="H44" s="93">
        <f t="shared" si="8"/>
        <v>0.15175856134580984</v>
      </c>
      <c r="I44" s="93">
        <f t="shared" si="8"/>
        <v>0</v>
      </c>
      <c r="J44" s="93">
        <f t="shared" si="8"/>
        <v>0</v>
      </c>
      <c r="K44" s="93">
        <f t="shared" si="8"/>
        <v>0</v>
      </c>
      <c r="L44" s="93">
        <f t="shared" si="8"/>
        <v>0</v>
      </c>
      <c r="M44" s="93">
        <f t="shared" si="8"/>
        <v>0</v>
      </c>
      <c r="N44" s="93">
        <f t="shared" si="8"/>
        <v>0</v>
      </c>
      <c r="O44" s="93">
        <f t="shared" si="8"/>
        <v>0</v>
      </c>
      <c r="P44" s="93">
        <f t="shared" si="8"/>
        <v>1</v>
      </c>
      <c r="Q44" s="23"/>
      <c r="R44" s="30" t="s">
        <v>44</v>
      </c>
      <c r="S44" s="10" t="str">
        <f>ROUND(P34/1000,0) &amp;" GWh"</f>
        <v>25 GWh</v>
      </c>
      <c r="T44" s="31">
        <f>P34/P40</f>
        <v>5.8550501559430576E-2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3"/>
      <c r="R45" s="30" t="s">
        <v>31</v>
      </c>
      <c r="S45" s="10" t="str">
        <f>ROUND(P32/1000,0) &amp;" GWh"</f>
        <v>0 GWh</v>
      </c>
      <c r="T45" s="31">
        <f>P32/P40</f>
        <v>8.9551458833645695E-4</v>
      </c>
      <c r="U45" s="25"/>
    </row>
    <row r="46" spans="1:47">
      <c r="A46" s="37" t="s">
        <v>49</v>
      </c>
      <c r="B46" s="92">
        <f>B24-B40</f>
        <v>5419</v>
      </c>
      <c r="C46" s="92">
        <f>(C40+C24)*0.08</f>
        <v>16964.560000000001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3"/>
      <c r="R46" s="30" t="s">
        <v>47</v>
      </c>
      <c r="S46" s="10" t="str">
        <f>ROUND(P33/1000,0) &amp;" GWh"</f>
        <v>70 GWh</v>
      </c>
      <c r="T46" s="43">
        <f>P33/P40</f>
        <v>0.16665360213023206</v>
      </c>
      <c r="U46" s="25"/>
    </row>
    <row r="47" spans="1:47">
      <c r="A47" s="37" t="s">
        <v>51</v>
      </c>
      <c r="B47" s="94">
        <f>B46/B24</f>
        <v>0.12977464856191775</v>
      </c>
      <c r="C47" s="94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3"/>
      <c r="R47" s="30" t="s">
        <v>48</v>
      </c>
      <c r="S47" s="10" t="str">
        <f>ROUND(P35/1000,0) &amp;" GWh"</f>
        <v>101 GWh</v>
      </c>
      <c r="T47" s="43">
        <f>P35/P40</f>
        <v>0.23932567989035292</v>
      </c>
    </row>
    <row r="48" spans="1:47" ht="15.75" thickBot="1">
      <c r="A48" s="12"/>
      <c r="B48" s="95"/>
      <c r="C48" s="96"/>
      <c r="D48" s="97"/>
      <c r="E48" s="97"/>
      <c r="F48" s="98"/>
      <c r="G48" s="97"/>
      <c r="H48" s="97"/>
      <c r="I48" s="98"/>
      <c r="J48" s="97"/>
      <c r="K48" s="97"/>
      <c r="L48" s="97"/>
      <c r="M48" s="96"/>
      <c r="N48" s="99"/>
      <c r="O48" s="99"/>
      <c r="P48" s="99"/>
      <c r="Q48" s="55"/>
      <c r="R48" s="47" t="s">
        <v>50</v>
      </c>
      <c r="S48" s="10" t="str">
        <f>ROUND(P40/1000,0) &amp;" GWh"</f>
        <v>421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topLeftCell="A3"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77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[1]Solceller!$C$10</f>
        <v>1197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8"/>
      <c r="C7" s="58">
        <f>[1]Elproduktion!$N$282</f>
        <v>0</v>
      </c>
      <c r="D7" s="58">
        <f>[1]Elproduktion!$N$283</f>
        <v>0</v>
      </c>
      <c r="E7" s="58">
        <f>[1]Elproduktion!$Q$284</f>
        <v>0</v>
      </c>
      <c r="F7" s="58">
        <f>[1]Elproduktion!$N$285</f>
        <v>0</v>
      </c>
      <c r="G7" s="58">
        <f>[1]Elproduktion!$R$286</f>
        <v>0</v>
      </c>
      <c r="H7" s="58">
        <f>[1]Elproduktion!$S$287</f>
        <v>0</v>
      </c>
      <c r="I7" s="58">
        <f>[1]Elproduktion!$N$288</f>
        <v>0</v>
      </c>
      <c r="J7" s="58">
        <f>[1]Elproduktion!$T$286</f>
        <v>0</v>
      </c>
      <c r="K7" s="58">
        <f>[1]Elproduktion!U284</f>
        <v>0</v>
      </c>
      <c r="L7" s="58">
        <f>[1]Elproduktion!V284</f>
        <v>0</v>
      </c>
      <c r="M7" s="58"/>
      <c r="N7" s="58"/>
      <c r="O7" s="58"/>
      <c r="P7" s="58">
        <f t="shared" si="0"/>
        <v>0</v>
      </c>
      <c r="Q7" s="40"/>
      <c r="AG7" s="40"/>
      <c r="AH7" s="40"/>
    </row>
    <row r="8" spans="1:34" ht="15.75">
      <c r="A8" s="5" t="s">
        <v>11</v>
      </c>
      <c r="B8" s="58"/>
      <c r="C8" s="58">
        <f>[1]Elproduktion!$N$290</f>
        <v>0</v>
      </c>
      <c r="D8" s="58">
        <f>[1]Elproduktion!$N$291</f>
        <v>0</v>
      </c>
      <c r="E8" s="58">
        <f>[1]Elproduktion!$Q$292</f>
        <v>0</v>
      </c>
      <c r="F8" s="58">
        <f>[1]Elproduktion!$N$293</f>
        <v>0</v>
      </c>
      <c r="G8" s="58">
        <f>[1]Elproduktion!$R$294</f>
        <v>0</v>
      </c>
      <c r="H8" s="58">
        <f>[1]Elproduktion!$S$295</f>
        <v>0</v>
      </c>
      <c r="I8" s="58">
        <f>[1]Elproduktion!$N$296</f>
        <v>0</v>
      </c>
      <c r="J8" s="58">
        <f>[1]Elproduktion!$T$294</f>
        <v>0</v>
      </c>
      <c r="K8" s="58">
        <f>[1]Elproduktion!U292</f>
        <v>0</v>
      </c>
      <c r="L8" s="58">
        <f>[1]Elproduktion!V292</f>
        <v>0</v>
      </c>
      <c r="M8" s="58"/>
      <c r="N8" s="58"/>
      <c r="O8" s="58"/>
      <c r="P8" s="58">
        <f t="shared" si="0"/>
        <v>0</v>
      </c>
      <c r="Q8" s="40"/>
      <c r="AG8" s="40"/>
      <c r="AH8" s="40"/>
    </row>
    <row r="9" spans="1:34" ht="15.75">
      <c r="A9" s="5" t="s">
        <v>12</v>
      </c>
      <c r="B9" s="58"/>
      <c r="C9" s="58">
        <f>[1]Elproduktion!$N$298</f>
        <v>151821</v>
      </c>
      <c r="D9" s="58">
        <f>[1]Elproduktion!$N$299</f>
        <v>0</v>
      </c>
      <c r="E9" s="58">
        <f>[1]Elproduktion!$Q$300</f>
        <v>0</v>
      </c>
      <c r="F9" s="58">
        <f>[1]Elproduktion!$N$301</f>
        <v>0</v>
      </c>
      <c r="G9" s="58">
        <f>[1]Elproduktion!$R$302</f>
        <v>0</v>
      </c>
      <c r="H9" s="58">
        <f>[1]Elproduktion!$S$303</f>
        <v>0</v>
      </c>
      <c r="I9" s="58">
        <f>[1]Elproduktion!$N$304</f>
        <v>0</v>
      </c>
      <c r="J9" s="58">
        <f>[1]Elproduktion!$T$302</f>
        <v>0</v>
      </c>
      <c r="K9" s="58">
        <f>[1]Elproduktion!U300</f>
        <v>0</v>
      </c>
      <c r="L9" s="58">
        <f>[1]Elproduktion!V300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B10" s="58"/>
      <c r="C10" s="58">
        <f>[1]Elproduktion!$N$306</f>
        <v>0</v>
      </c>
      <c r="D10" s="58">
        <f>[1]Elproduktion!$N$307</f>
        <v>0</v>
      </c>
      <c r="E10" s="58">
        <f>[1]Elproduktion!$Q$308</f>
        <v>0</v>
      </c>
      <c r="F10" s="58">
        <f>[1]Elproduktion!$N$309</f>
        <v>0</v>
      </c>
      <c r="G10" s="58">
        <f>[1]Elproduktion!$R$310</f>
        <v>0</v>
      </c>
      <c r="H10" s="58">
        <f>[1]Elproduktion!$S$311</f>
        <v>0</v>
      </c>
      <c r="I10" s="58">
        <f>[1]Elproduktion!$N$312</f>
        <v>0</v>
      </c>
      <c r="J10" s="58">
        <f>[1]Elproduktion!$T$310</f>
        <v>0</v>
      </c>
      <c r="K10" s="58">
        <f>[1]Elproduktion!U308</f>
        <v>0</v>
      </c>
      <c r="L10" s="58">
        <f>[1]Elproduktion!V308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59">
        <f>SUM(C5:C10)</f>
        <v>153018</v>
      </c>
      <c r="D11" s="58">
        <f t="shared" ref="D11:O11" si="1">SUM(D5:D10)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1763 Forshaga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[1]Fjärrvärmeproduktion!$N$394</f>
        <v>0</v>
      </c>
      <c r="C18" s="62"/>
      <c r="D18" s="64">
        <f>[1]Fjärrvärmeproduktion!$N$395</f>
        <v>0</v>
      </c>
      <c r="E18" s="62">
        <f>[1]Fjärrvärmeproduktion!$Q$396</f>
        <v>0</v>
      </c>
      <c r="F18" s="62">
        <f>[1]Fjärrvärmeproduktion!$N$397</f>
        <v>0</v>
      </c>
      <c r="G18" s="62">
        <f>[1]Fjärrvärmeproduktion!$R$398</f>
        <v>0</v>
      </c>
      <c r="H18" s="62">
        <f>[1]Fjärrvärmeproduktion!$S$399</f>
        <v>0</v>
      </c>
      <c r="I18" s="62">
        <f>[1]Fjärrvärmeproduktion!$N$400</f>
        <v>0</v>
      </c>
      <c r="J18" s="62">
        <f>[1]Fjärrvärmeproduktion!$T$398</f>
        <v>0</v>
      </c>
      <c r="K18" s="62">
        <f>[1]Fjärrvärmeproduktion!U396</f>
        <v>0</v>
      </c>
      <c r="L18" s="62">
        <f>[1]Fjärrvärmeproduktion!V396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[1]Fjärrvärmeproduktion!$N$402</f>
        <v>18954</v>
      </c>
      <c r="C19" s="62"/>
      <c r="D19" s="64">
        <f>[1]Fjärrvärmeproduktion!$N$403</f>
        <v>368</v>
      </c>
      <c r="E19" s="62">
        <f>[1]Fjärrvärmeproduktion!$Q$404</f>
        <v>0</v>
      </c>
      <c r="F19" s="62">
        <f>[1]Fjärrvärmeproduktion!$N$405</f>
        <v>0</v>
      </c>
      <c r="G19" s="62">
        <f>[1]Fjärrvärmeproduktion!$R$406</f>
        <v>0</v>
      </c>
      <c r="H19" s="62">
        <f>[1]Fjärrvärmeproduktion!$S$407</f>
        <v>20976</v>
      </c>
      <c r="I19" s="62">
        <f>[1]Fjärrvärmeproduktion!$N$408</f>
        <v>0</v>
      </c>
      <c r="J19" s="62">
        <f>[1]Fjärrvärmeproduktion!$T$406</f>
        <v>0</v>
      </c>
      <c r="K19" s="62">
        <f>[1]Fjärrvärmeproduktion!U404</f>
        <v>0</v>
      </c>
      <c r="L19" s="62">
        <f>[1]Fjärrvärmeproduktion!V404</f>
        <v>0</v>
      </c>
      <c r="M19" s="62"/>
      <c r="N19" s="62"/>
      <c r="O19" s="62"/>
      <c r="P19" s="62">
        <f t="shared" ref="P19:P24" si="2">SUM(C19:O19)</f>
        <v>21344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[1]Fjärrvärmeproduktion!$N$410</f>
        <v>0</v>
      </c>
      <c r="C20" s="62"/>
      <c r="D20" s="64">
        <f>[1]Fjärrvärmeproduktion!$N$411</f>
        <v>0</v>
      </c>
      <c r="E20" s="62">
        <f>[1]Fjärrvärmeproduktion!$Q$412</f>
        <v>0</v>
      </c>
      <c r="F20" s="62">
        <f>[1]Fjärrvärmeproduktion!$N$413</f>
        <v>0</v>
      </c>
      <c r="G20" s="62">
        <f>[1]Fjärrvärmeproduktion!$R$414</f>
        <v>0</v>
      </c>
      <c r="H20" s="62">
        <f>[1]Fjärrvärmeproduktion!$S$415</f>
        <v>0</v>
      </c>
      <c r="I20" s="62">
        <f>[1]Fjärrvärmeproduktion!$N$416</f>
        <v>0</v>
      </c>
      <c r="J20" s="62">
        <f>[1]Fjärrvärmeproduktion!$T$414</f>
        <v>0</v>
      </c>
      <c r="K20" s="62">
        <f>[1]Fjärrvärmeproduktion!U412</f>
        <v>0</v>
      </c>
      <c r="L20" s="62">
        <f>[1]Fjärrvärmeproduktion!V412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[1]Fjärrvärmeproduktion!$N$418</f>
        <v>0</v>
      </c>
      <c r="C21" s="62"/>
      <c r="D21" s="64">
        <f>[1]Fjärrvärmeproduktion!$N$419</f>
        <v>0</v>
      </c>
      <c r="E21" s="62">
        <f>[1]Fjärrvärmeproduktion!$Q$420</f>
        <v>0</v>
      </c>
      <c r="F21" s="62">
        <f>[1]Fjärrvärmeproduktion!$N$421</f>
        <v>0</v>
      </c>
      <c r="G21" s="62">
        <f>[1]Fjärrvärmeproduktion!$R$422</f>
        <v>0</v>
      </c>
      <c r="H21" s="62">
        <f>[1]Fjärrvärmeproduktion!$S$423</f>
        <v>0</v>
      </c>
      <c r="I21" s="62">
        <f>[1]Fjärrvärmeproduktion!$N$424</f>
        <v>0</v>
      </c>
      <c r="J21" s="62">
        <f>[1]Fjärrvärmeproduktion!$T$422</f>
        <v>0</v>
      </c>
      <c r="K21" s="62">
        <f>[1]Fjärrvärmeproduktion!U420</f>
        <v>0</v>
      </c>
      <c r="L21" s="62">
        <f>[1]Fjärrvärmeproduktion!V420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[1]Fjärrvärmeproduktion!$N$426</f>
        <v>0</v>
      </c>
      <c r="C22" s="62"/>
      <c r="D22" s="64">
        <f>[1]Fjärrvärmeproduktion!$N$427</f>
        <v>0</v>
      </c>
      <c r="E22" s="62">
        <f>[1]Fjärrvärmeproduktion!$Q$428</f>
        <v>0</v>
      </c>
      <c r="F22" s="62">
        <f>[1]Fjärrvärmeproduktion!$N$429</f>
        <v>0</v>
      </c>
      <c r="G22" s="62">
        <f>[1]Fjärrvärmeproduktion!$R$430</f>
        <v>0</v>
      </c>
      <c r="H22" s="62">
        <f>[1]Fjärrvärmeproduktion!$S$431</f>
        <v>0</v>
      </c>
      <c r="I22" s="62">
        <f>[1]Fjärrvärmeproduktion!$N$432</f>
        <v>0</v>
      </c>
      <c r="J22" s="62">
        <f>[1]Fjärrvärmeproduktion!$T$430</f>
        <v>0</v>
      </c>
      <c r="K22" s="62">
        <f>[1]Fjärrvärmeproduktion!U428</f>
        <v>0</v>
      </c>
      <c r="L22" s="62">
        <f>[1]Fjärrvärmeproduktion!V428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197 GWh</v>
      </c>
      <c r="T22" s="27"/>
      <c r="U22" s="25"/>
    </row>
    <row r="23" spans="1:34" ht="15.75">
      <c r="A23" s="5" t="s">
        <v>23</v>
      </c>
      <c r="B23" s="64">
        <f>[1]Fjärrvärmeproduktion!$N$434</f>
        <v>0</v>
      </c>
      <c r="C23" s="62"/>
      <c r="D23" s="64">
        <f>[1]Fjärrvärmeproduktion!$N$435</f>
        <v>0</v>
      </c>
      <c r="E23" s="62">
        <f>[1]Fjärrvärmeproduktion!$Q$436</f>
        <v>0</v>
      </c>
      <c r="F23" s="62">
        <f>[1]Fjärrvärmeproduktion!$N$437</f>
        <v>0</v>
      </c>
      <c r="G23" s="62">
        <f>[1]Fjärrvärmeproduktion!$R$438</f>
        <v>0</v>
      </c>
      <c r="H23" s="62">
        <f>[1]Fjärrvärmeproduktion!$S$439</f>
        <v>0</v>
      </c>
      <c r="I23" s="62">
        <f>[1]Fjärrvärmeproduktion!$N$440</f>
        <v>0</v>
      </c>
      <c r="J23" s="62">
        <f>[1]Fjärrvärmeproduktion!$T$438</f>
        <v>0</v>
      </c>
      <c r="K23" s="62">
        <f>[1]Fjärrvärmeproduktion!U436</f>
        <v>0</v>
      </c>
      <c r="L23" s="62">
        <f>[1]Fjärrvärmeproduktion!V436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18954</v>
      </c>
      <c r="C24" s="62">
        <f t="shared" ref="C24:O24" si="3">SUM(C18:C23)</f>
        <v>0</v>
      </c>
      <c r="D24" s="62">
        <f t="shared" si="3"/>
        <v>368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20976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21344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98 GWh</v>
      </c>
      <c r="T25" s="31">
        <f>C$44</f>
        <v>0.50012706650939864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55 GWh</v>
      </c>
      <c r="T26" s="31">
        <f>D$44</f>
        <v>0.27865139155833801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4 GWh</v>
      </c>
      <c r="T28" s="31">
        <f>F$44</f>
        <v>1.9436059092753213E-2</v>
      </c>
      <c r="U28" s="25"/>
    </row>
    <row r="29" spans="1:34" ht="15.75">
      <c r="A29" s="51" t="str">
        <f>A2</f>
        <v>1763 Forshaga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7 GWh</v>
      </c>
      <c r="T29" s="31">
        <f>G$44</f>
        <v>3.5713929643202531E-2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33 GWh</v>
      </c>
      <c r="T30" s="31">
        <f>H$44</f>
        <v>0.1660715531963077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[1]Slutanvändning!$N$575</f>
        <v>0</v>
      </c>
      <c r="C32" s="64">
        <f>[1]Slutanvändning!$N$576</f>
        <v>0</v>
      </c>
      <c r="D32" s="62">
        <f>[1]Slutanvändning!$N$569</f>
        <v>2168</v>
      </c>
      <c r="E32" s="62">
        <f>[1]Slutanvändning!$Q$570</f>
        <v>0</v>
      </c>
      <c r="F32" s="62">
        <f>[1]Slutanvändning!$N$571</f>
        <v>0</v>
      </c>
      <c r="G32" s="62">
        <f>[1]Slutanvändning!$N$572</f>
        <v>489</v>
      </c>
      <c r="H32" s="64">
        <f>[1]Slutanvändning!$N$573</f>
        <v>0</v>
      </c>
      <c r="I32" s="62">
        <f>[1]Slutanvändning!$N$574</f>
        <v>0</v>
      </c>
      <c r="J32" s="62"/>
      <c r="K32" s="62">
        <f>[1]Slutanvändning!T570</f>
        <v>0</v>
      </c>
      <c r="L32" s="62">
        <f>[1]Slutanvändning!U570</f>
        <v>0</v>
      </c>
      <c r="M32" s="62"/>
      <c r="N32" s="62"/>
      <c r="O32" s="62"/>
      <c r="P32" s="62">
        <f t="shared" ref="P32:P38" si="4">SUM(B32:N32)</f>
        <v>2657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[1]Slutanvändning!$N$584</f>
        <v>0</v>
      </c>
      <c r="C33" s="64">
        <f>[1]Slutanvändning!$N$585</f>
        <v>1785</v>
      </c>
      <c r="D33" s="140">
        <f>[1]Slutanvändning!$N$578</f>
        <v>731.06592039800989</v>
      </c>
      <c r="E33" s="62">
        <f>[1]Slutanvändning!$Q$579</f>
        <v>0</v>
      </c>
      <c r="F33" s="140">
        <f>[1]Slutanvändning!$N$580</f>
        <v>3820.9340796019901</v>
      </c>
      <c r="G33" s="62">
        <f>[1]Slutanvändning!$N$581</f>
        <v>0</v>
      </c>
      <c r="H33" s="64">
        <f>[1]Slutanvändning!$N$582</f>
        <v>171</v>
      </c>
      <c r="I33" s="62">
        <f>[1]Slutanvändning!$N$583</f>
        <v>0</v>
      </c>
      <c r="J33" s="62"/>
      <c r="K33" s="62">
        <f>[1]Slutanvändning!T579</f>
        <v>0</v>
      </c>
      <c r="L33" s="62">
        <f>[1]Slutanvändning!U579</f>
        <v>0</v>
      </c>
      <c r="M33" s="62"/>
      <c r="N33" s="62"/>
      <c r="O33" s="62"/>
      <c r="P33" s="62">
        <f t="shared" si="4"/>
        <v>6508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[1]Slutanvändning!$N$593</f>
        <v>5499</v>
      </c>
      <c r="C34" s="64">
        <f>[1]Slutanvändning!$N$594</f>
        <v>10135</v>
      </c>
      <c r="D34" s="62">
        <f>[1]Slutanvändning!$N$587</f>
        <v>1373</v>
      </c>
      <c r="E34" s="62">
        <f>[1]Slutanvändning!$Q$588</f>
        <v>0</v>
      </c>
      <c r="F34" s="62">
        <f>[1]Slutanvändning!$N$589</f>
        <v>0</v>
      </c>
      <c r="G34" s="62">
        <f>[1]Slutanvändning!$N$590</f>
        <v>0</v>
      </c>
      <c r="H34" s="64">
        <f>[1]Slutanvändning!$N$591</f>
        <v>0</v>
      </c>
      <c r="I34" s="62">
        <f>[1]Slutanvändning!$N$592</f>
        <v>0</v>
      </c>
      <c r="J34" s="62"/>
      <c r="K34" s="62">
        <f>[1]Slutanvändning!T588</f>
        <v>0</v>
      </c>
      <c r="L34" s="62">
        <f>[1]Slutanvändning!U588</f>
        <v>0</v>
      </c>
      <c r="M34" s="62"/>
      <c r="N34" s="62"/>
      <c r="O34" s="62"/>
      <c r="P34" s="62">
        <f t="shared" si="4"/>
        <v>17007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4">
        <f>[1]Slutanvändning!$N$602</f>
        <v>0</v>
      </c>
      <c r="C35" s="64">
        <f>[1]Slutanvändning!$N$603</f>
        <v>0</v>
      </c>
      <c r="D35" s="62">
        <f>[1]Slutanvändning!$N$596</f>
        <v>49217</v>
      </c>
      <c r="E35" s="62">
        <f>[1]Slutanvändning!$Q$597</f>
        <v>0</v>
      </c>
      <c r="F35" s="62">
        <f>[1]Slutanvändning!$N$598</f>
        <v>0</v>
      </c>
      <c r="G35" s="62">
        <f>[1]Slutanvändning!$N$599</f>
        <v>6532</v>
      </c>
      <c r="H35" s="64">
        <f>[1]Slutanvändning!$N$600</f>
        <v>0</v>
      </c>
      <c r="I35" s="62">
        <f>[1]Slutanvändning!$N$601</f>
        <v>0</v>
      </c>
      <c r="J35" s="62"/>
      <c r="K35" s="62">
        <f>[1]Slutanvändning!T597</f>
        <v>0</v>
      </c>
      <c r="L35" s="62">
        <f>[1]Slutanvändning!U597</f>
        <v>0</v>
      </c>
      <c r="M35" s="62"/>
      <c r="N35" s="62"/>
      <c r="O35" s="62"/>
      <c r="P35" s="62">
        <f>SUM(B35:N35)</f>
        <v>55749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4">
        <f>[1]Slutanvändning!$N$611</f>
        <v>0</v>
      </c>
      <c r="C36" s="64">
        <f>[1]Slutanvändning!$N$612</f>
        <v>29663</v>
      </c>
      <c r="D36" s="62">
        <f>[1]Slutanvändning!$N$605</f>
        <v>149</v>
      </c>
      <c r="E36" s="62">
        <f>[1]Slutanvändning!$Q$606</f>
        <v>0</v>
      </c>
      <c r="F36" s="62">
        <f>[1]Slutanvändning!$N$607</f>
        <v>0</v>
      </c>
      <c r="G36" s="62">
        <f>[1]Slutanvändning!$N$608</f>
        <v>0</v>
      </c>
      <c r="H36" s="64">
        <f>[1]Slutanvändning!$N$609</f>
        <v>0</v>
      </c>
      <c r="I36" s="62">
        <f>[1]Slutanvändning!$N$610</f>
        <v>0</v>
      </c>
      <c r="J36" s="62"/>
      <c r="K36" s="62">
        <f>[1]Slutanvändning!T606</f>
        <v>0</v>
      </c>
      <c r="L36" s="62">
        <f>[1]Slutanvändning!U606</f>
        <v>0</v>
      </c>
      <c r="M36" s="62"/>
      <c r="N36" s="62"/>
      <c r="O36" s="62"/>
      <c r="P36" s="62">
        <f t="shared" si="4"/>
        <v>29812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[1]Slutanvändning!$N$620</f>
        <v>622</v>
      </c>
      <c r="C37" s="64">
        <f>[1]Slutanvändning!$N$621</f>
        <v>48831</v>
      </c>
      <c r="D37" s="62">
        <f>[1]Slutanvändning!$N$614</f>
        <v>749</v>
      </c>
      <c r="E37" s="62">
        <f>[1]Slutanvändning!$Q$615</f>
        <v>0</v>
      </c>
      <c r="F37" s="62">
        <f>[1]Slutanvändning!$N$616</f>
        <v>0</v>
      </c>
      <c r="G37" s="62">
        <f>[1]Slutanvändning!$N$617</f>
        <v>0</v>
      </c>
      <c r="H37" s="64">
        <f>[1]Slutanvändning!$N$618</f>
        <v>11501</v>
      </c>
      <c r="I37" s="62">
        <f>[1]Slutanvändning!$N$619</f>
        <v>0</v>
      </c>
      <c r="J37" s="62"/>
      <c r="K37" s="62">
        <f>[1]Slutanvändning!T615</f>
        <v>0</v>
      </c>
      <c r="L37" s="62">
        <f>[1]Slutanvändning!U615</f>
        <v>0</v>
      </c>
      <c r="M37" s="62"/>
      <c r="N37" s="62"/>
      <c r="O37" s="62"/>
      <c r="P37" s="62">
        <f t="shared" si="4"/>
        <v>61703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[1]Slutanvändning!$N$629</f>
        <v>10135</v>
      </c>
      <c r="C38" s="64">
        <f>[1]Slutanvändning!$N$630</f>
        <v>623</v>
      </c>
      <c r="D38" s="62">
        <f>[1]Slutanvändning!$N$623</f>
        <v>25</v>
      </c>
      <c r="E38" s="62">
        <f>[1]Slutanvändning!$Q$624</f>
        <v>0</v>
      </c>
      <c r="F38" s="62">
        <f>[1]Slutanvändning!$N$625</f>
        <v>0</v>
      </c>
      <c r="G38" s="62">
        <f>[1]Slutanvändning!$N$626</f>
        <v>0</v>
      </c>
      <c r="H38" s="64">
        <f>[1]Slutanvändning!$N$627</f>
        <v>0</v>
      </c>
      <c r="I38" s="62">
        <f>[1]Slutanvändning!$N$628</f>
        <v>0</v>
      </c>
      <c r="J38" s="62"/>
      <c r="K38" s="62">
        <f>[1]Slutanvändning!T624</f>
        <v>0</v>
      </c>
      <c r="L38" s="62">
        <f>[1]Slutanvändning!U624</f>
        <v>0</v>
      </c>
      <c r="M38" s="62"/>
      <c r="N38" s="62"/>
      <c r="O38" s="62"/>
      <c r="P38" s="62">
        <f t="shared" si="4"/>
        <v>10783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[1]Slutanvändning!$N$638</f>
        <v>0</v>
      </c>
      <c r="C39" s="64">
        <f>[1]Slutanvändning!$N$639</f>
        <v>0</v>
      </c>
      <c r="D39" s="62">
        <f>[1]Slutanvändning!$N$632</f>
        <v>0</v>
      </c>
      <c r="E39" s="62">
        <f>[1]Slutanvändning!$Q$633</f>
        <v>0</v>
      </c>
      <c r="F39" s="62">
        <f>[1]Slutanvändning!$N$634</f>
        <v>0</v>
      </c>
      <c r="G39" s="62">
        <f>[1]Slutanvändning!$N$635</f>
        <v>0</v>
      </c>
      <c r="H39" s="62"/>
      <c r="I39" s="62">
        <f>[1]Slutanvändning!$N$637</f>
        <v>0</v>
      </c>
      <c r="J39" s="62"/>
      <c r="K39" s="62">
        <f>[1]Slutanvändning!T633</f>
        <v>0</v>
      </c>
      <c r="L39" s="62">
        <f>[1]Slutanvändning!U633</f>
        <v>0</v>
      </c>
      <c r="M39" s="62"/>
      <c r="N39" s="62"/>
      <c r="O39" s="62"/>
      <c r="P39" s="62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16256</v>
      </c>
      <c r="C40" s="62">
        <f t="shared" ref="C40:O40" si="5">SUM(C32:C39)</f>
        <v>91037</v>
      </c>
      <c r="D40" s="140">
        <f t="shared" si="5"/>
        <v>54412.06592039801</v>
      </c>
      <c r="E40" s="62">
        <f t="shared" si="5"/>
        <v>0</v>
      </c>
      <c r="F40" s="140">
        <f>SUM(F32:F39)</f>
        <v>3820.9340796019901</v>
      </c>
      <c r="G40" s="62">
        <f t="shared" si="5"/>
        <v>7021</v>
      </c>
      <c r="H40" s="62">
        <f t="shared" si="5"/>
        <v>11672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62">
        <f>SUM(B40:N40)</f>
        <v>184219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10 GWh</v>
      </c>
      <c r="T41" s="44"/>
    </row>
    <row r="42" spans="1:47">
      <c r="A42" s="35" t="s">
        <v>43</v>
      </c>
      <c r="B42" s="123">
        <f>B39+B38+B37</f>
        <v>10757</v>
      </c>
      <c r="C42" s="123">
        <f>C39+C38+C37</f>
        <v>49454</v>
      </c>
      <c r="D42" s="123">
        <f>D39+D38+D37</f>
        <v>774</v>
      </c>
      <c r="E42" s="123">
        <f t="shared" ref="E42:P42" si="6">E39+E38+E37</f>
        <v>0</v>
      </c>
      <c r="F42" s="123">
        <f t="shared" si="6"/>
        <v>0</v>
      </c>
      <c r="G42" s="123">
        <f t="shared" si="6"/>
        <v>0</v>
      </c>
      <c r="H42" s="123">
        <f t="shared" si="6"/>
        <v>11501</v>
      </c>
      <c r="I42" s="123">
        <f t="shared" si="6"/>
        <v>0</v>
      </c>
      <c r="J42" s="123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72486</v>
      </c>
      <c r="Q42" s="23"/>
      <c r="R42" s="30" t="s">
        <v>41</v>
      </c>
      <c r="S42" s="10" t="str">
        <f>ROUND(P42/1000,0) &amp;" GWh"</f>
        <v>72 GWh</v>
      </c>
      <c r="T42" s="31">
        <f>P42/P40</f>
        <v>0.39347732861431234</v>
      </c>
    </row>
    <row r="43" spans="1:47">
      <c r="A43" s="36" t="s">
        <v>45</v>
      </c>
      <c r="B43" s="124"/>
      <c r="C43" s="125">
        <f>C40+C24-C7+C46</f>
        <v>98319.96</v>
      </c>
      <c r="D43" s="125">
        <f t="shared" ref="D43:O43" si="7">D11+D24+D40</f>
        <v>54780.06592039801</v>
      </c>
      <c r="E43" s="125">
        <f t="shared" si="7"/>
        <v>0</v>
      </c>
      <c r="F43" s="125">
        <f t="shared" si="7"/>
        <v>3820.9340796019901</v>
      </c>
      <c r="G43" s="125">
        <f t="shared" si="7"/>
        <v>7021</v>
      </c>
      <c r="H43" s="125">
        <f t="shared" si="7"/>
        <v>32648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196589.96</v>
      </c>
      <c r="Q43" s="23"/>
      <c r="R43" s="30" t="s">
        <v>42</v>
      </c>
      <c r="S43" s="10" t="str">
        <f>ROUND(P36/1000,0) &amp;" GWh"</f>
        <v>30 GWh</v>
      </c>
      <c r="T43" s="43">
        <f>P36/P40</f>
        <v>0.16182912728871615</v>
      </c>
    </row>
    <row r="44" spans="1:47">
      <c r="A44" s="36" t="s">
        <v>46</v>
      </c>
      <c r="B44" s="91"/>
      <c r="C44" s="93">
        <f>C43/$P$43</f>
        <v>0.50012706650939864</v>
      </c>
      <c r="D44" s="93">
        <f t="shared" ref="D44:P44" si="8">D43/$P$43</f>
        <v>0.27865139155833801</v>
      </c>
      <c r="E44" s="93">
        <f t="shared" si="8"/>
        <v>0</v>
      </c>
      <c r="F44" s="93">
        <f t="shared" si="8"/>
        <v>1.9436059092753213E-2</v>
      </c>
      <c r="G44" s="93">
        <f t="shared" si="8"/>
        <v>3.5713929643202531E-2</v>
      </c>
      <c r="H44" s="93">
        <f t="shared" si="8"/>
        <v>0.1660715531963077</v>
      </c>
      <c r="I44" s="93">
        <f t="shared" si="8"/>
        <v>0</v>
      </c>
      <c r="J44" s="93">
        <f t="shared" si="8"/>
        <v>0</v>
      </c>
      <c r="K44" s="93">
        <f t="shared" si="8"/>
        <v>0</v>
      </c>
      <c r="L44" s="93">
        <f t="shared" si="8"/>
        <v>0</v>
      </c>
      <c r="M44" s="93">
        <f t="shared" si="8"/>
        <v>0</v>
      </c>
      <c r="N44" s="93">
        <f t="shared" si="8"/>
        <v>0</v>
      </c>
      <c r="O44" s="93">
        <f t="shared" si="8"/>
        <v>0</v>
      </c>
      <c r="P44" s="93">
        <f t="shared" si="8"/>
        <v>1</v>
      </c>
      <c r="Q44" s="23"/>
      <c r="R44" s="30" t="s">
        <v>44</v>
      </c>
      <c r="S44" s="10" t="str">
        <f>ROUND(P34/1000,0) &amp;" GWh"</f>
        <v>17 GWh</v>
      </c>
      <c r="T44" s="31">
        <f>P34/P40</f>
        <v>9.2319467590205137E-2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3"/>
      <c r="R45" s="30" t="s">
        <v>31</v>
      </c>
      <c r="S45" s="10" t="str">
        <f>ROUND(P32/1000,0) &amp;" GWh"</f>
        <v>3 GWh</v>
      </c>
      <c r="T45" s="31">
        <f>P32/P40</f>
        <v>1.4423050825376319E-2</v>
      </c>
      <c r="U45" s="25"/>
    </row>
    <row r="46" spans="1:47">
      <c r="A46" s="37" t="s">
        <v>49</v>
      </c>
      <c r="B46" s="92">
        <f>B24-B40</f>
        <v>2698</v>
      </c>
      <c r="C46" s="92">
        <f>(C40+C24)*0.08</f>
        <v>7282.96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3"/>
      <c r="R46" s="30" t="s">
        <v>47</v>
      </c>
      <c r="S46" s="10" t="str">
        <f>ROUND(P33/1000,0) &amp;" GWh"</f>
        <v>7 GWh</v>
      </c>
      <c r="T46" s="43">
        <f>P33/P40</f>
        <v>3.5327517791324453E-2</v>
      </c>
      <c r="U46" s="25"/>
    </row>
    <row r="47" spans="1:47">
      <c r="A47" s="37" t="s">
        <v>51</v>
      </c>
      <c r="B47" s="94">
        <f>B46/B24</f>
        <v>0.1423446238261053</v>
      </c>
      <c r="C47" s="94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3"/>
      <c r="R47" s="30" t="s">
        <v>48</v>
      </c>
      <c r="S47" s="10" t="str">
        <f>ROUND(P35/1000,0) &amp;" GWh"</f>
        <v>56 GWh</v>
      </c>
      <c r="T47" s="43">
        <f>P35/P40</f>
        <v>0.30262350789006565</v>
      </c>
    </row>
    <row r="48" spans="1:47" ht="15.75" thickBot="1">
      <c r="A48" s="12"/>
      <c r="B48" s="95"/>
      <c r="C48" s="96"/>
      <c r="D48" s="97"/>
      <c r="E48" s="97"/>
      <c r="F48" s="98"/>
      <c r="G48" s="97"/>
      <c r="H48" s="97"/>
      <c r="I48" s="98"/>
      <c r="J48" s="97"/>
      <c r="K48" s="97"/>
      <c r="L48" s="97"/>
      <c r="M48" s="96"/>
      <c r="N48" s="99"/>
      <c r="O48" s="99"/>
      <c r="P48" s="99"/>
      <c r="Q48" s="55"/>
      <c r="R48" s="47" t="s">
        <v>50</v>
      </c>
      <c r="S48" s="10" t="str">
        <f>ROUND(P40/1000,0) &amp;" GWh"</f>
        <v>184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zoomScale="90" zoomScaleNormal="9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78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[1]Solceller!$C$11</f>
        <v>1691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 t="s">
        <v>94</v>
      </c>
      <c r="B6" s="58"/>
      <c r="C6" s="149">
        <f>[1]Elproduktion!$N$322</f>
        <v>361091.23</v>
      </c>
      <c r="D6" s="138">
        <f>[1]Elproduktion!$N$323</f>
        <v>4187.1645203446324</v>
      </c>
      <c r="E6" s="58">
        <f>[1]Elproduktion!$Q$324</f>
        <v>0</v>
      </c>
      <c r="F6" s="58">
        <f>[1]Elproduktion!$N$325</f>
        <v>0</v>
      </c>
      <c r="G6" s="58">
        <f>[1]Elproduktion!$R$326</f>
        <v>0</v>
      </c>
      <c r="H6" s="149">
        <f>[1]Elproduktion!$N$327</f>
        <v>414824.78447078133</v>
      </c>
      <c r="I6" s="58">
        <f>[1]Elproduktion!$N$328</f>
        <v>0</v>
      </c>
      <c r="J6" s="58">
        <f>[1]Elproduktion!$T$326</f>
        <v>0</v>
      </c>
      <c r="K6" s="58">
        <f>[1]Elproduktion!U324</f>
        <v>0</v>
      </c>
      <c r="L6" s="58">
        <f>[1]Elproduktion!V324</f>
        <v>0</v>
      </c>
      <c r="M6" s="58"/>
      <c r="N6" s="58"/>
      <c r="O6" s="58"/>
      <c r="P6" s="138">
        <f>SUM(D6:O6)</f>
        <v>419011.94899112597</v>
      </c>
      <c r="Q6" s="40"/>
      <c r="AG6" s="40"/>
      <c r="AH6" s="40"/>
    </row>
    <row r="7" spans="1:34" ht="15.75">
      <c r="A7" s="5" t="s">
        <v>18</v>
      </c>
      <c r="B7" s="58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P7" s="58">
        <f>SUM(D7:O7)</f>
        <v>0</v>
      </c>
      <c r="Q7" s="40"/>
      <c r="AG7" s="40"/>
      <c r="AH7" s="40"/>
    </row>
    <row r="8" spans="1:34" ht="15.75">
      <c r="A8" s="5" t="s">
        <v>11</v>
      </c>
      <c r="B8" s="58"/>
      <c r="C8" s="58">
        <f>[1]Elproduktion!$N$330</f>
        <v>0</v>
      </c>
      <c r="D8" s="58">
        <f>[1]Elproduktion!$N$331</f>
        <v>0</v>
      </c>
      <c r="E8" s="58">
        <f>[1]Elproduktion!$Q$332</f>
        <v>0</v>
      </c>
      <c r="F8" s="58">
        <f>[1]Elproduktion!$N$333</f>
        <v>0</v>
      </c>
      <c r="G8" s="58">
        <f>[1]Elproduktion!$R$334</f>
        <v>0</v>
      </c>
      <c r="H8" s="58">
        <f>[1]Elproduktion!$S$335</f>
        <v>0</v>
      </c>
      <c r="I8" s="58">
        <f>[1]Elproduktion!$N$336</f>
        <v>0</v>
      </c>
      <c r="J8" s="58">
        <f>[1]Elproduktion!$T$334</f>
        <v>0</v>
      </c>
      <c r="K8" s="58">
        <f>[1]Elproduktion!U332</f>
        <v>0</v>
      </c>
      <c r="L8" s="58">
        <f>[1]Elproduktion!V332</f>
        <v>0</v>
      </c>
      <c r="M8" s="58"/>
      <c r="N8" s="58"/>
      <c r="O8" s="58"/>
      <c r="P8" s="58">
        <f t="shared" ref="P8:P11" si="0">SUM(D8:O8)</f>
        <v>0</v>
      </c>
      <c r="Q8" s="40"/>
      <c r="AG8" s="40"/>
      <c r="AH8" s="40"/>
    </row>
    <row r="9" spans="1:34" ht="15.75">
      <c r="A9" s="5" t="s">
        <v>12</v>
      </c>
      <c r="B9" s="58"/>
      <c r="C9" s="59">
        <f>[1]Elproduktion!$N$338+'[1]Mindre vattenkraft, från LST'!$C$9</f>
        <v>37.5</v>
      </c>
      <c r="D9" s="58">
        <f>[1]Elproduktion!$N$339</f>
        <v>0</v>
      </c>
      <c r="E9" s="58">
        <f>[1]Elproduktion!$Q$340</f>
        <v>0</v>
      </c>
      <c r="F9" s="58">
        <f>[1]Elproduktion!$N$341</f>
        <v>0</v>
      </c>
      <c r="G9" s="58">
        <f>[1]Elproduktion!$R$342</f>
        <v>0</v>
      </c>
      <c r="H9" s="58">
        <f>[1]Elproduktion!$S$343</f>
        <v>0</v>
      </c>
      <c r="I9" s="58">
        <f>[1]Elproduktion!$N$344</f>
        <v>0</v>
      </c>
      <c r="J9" s="58">
        <f>[1]Elproduktion!$T$342</f>
        <v>0</v>
      </c>
      <c r="K9" s="58">
        <f>[1]Elproduktion!U340</f>
        <v>0</v>
      </c>
      <c r="L9" s="58">
        <f>[1]Elproduktion!V340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B10" s="58"/>
      <c r="C10" s="58">
        <f>[1]Elproduktion!$N$346</f>
        <v>0</v>
      </c>
      <c r="D10" s="58">
        <f>[1]Elproduktion!$N$347</f>
        <v>0</v>
      </c>
      <c r="E10" s="58">
        <f>[1]Elproduktion!$Q$348</f>
        <v>0</v>
      </c>
      <c r="F10" s="58">
        <f>[1]Elproduktion!$N$349</f>
        <v>0</v>
      </c>
      <c r="G10" s="58">
        <f>[1]Elproduktion!$R$350</f>
        <v>0</v>
      </c>
      <c r="H10" s="58">
        <f>[1]Elproduktion!$S$351</f>
        <v>0</v>
      </c>
      <c r="I10" s="58">
        <f>[1]Elproduktion!$N$352</f>
        <v>0</v>
      </c>
      <c r="J10" s="58">
        <f>[1]Elproduktion!$T$350</f>
        <v>0</v>
      </c>
      <c r="K10" s="58">
        <f>[1]Elproduktion!U348</f>
        <v>0</v>
      </c>
      <c r="L10" s="58">
        <f>[1]Elproduktion!V348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144">
        <f>SUM(C5:C10)</f>
        <v>362819.73</v>
      </c>
      <c r="D11" s="138">
        <f t="shared" ref="D11:O11" si="1">SUM(D5:D10)</f>
        <v>4187.1645203446324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138">
        <f t="shared" si="1"/>
        <v>414824.78447078133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138">
        <f t="shared" si="0"/>
        <v>419011.94899112597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1764 Grums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[1]Fjärrvärmeproduktion!$N$450</f>
        <v>0</v>
      </c>
      <c r="C18" s="62"/>
      <c r="D18" s="62">
        <f>[1]Fjärrvärmeproduktion!$N$451</f>
        <v>0</v>
      </c>
      <c r="E18" s="62">
        <f>[1]Fjärrvärmeproduktion!$Q$452</f>
        <v>0</v>
      </c>
      <c r="F18" s="62">
        <f>[1]Fjärrvärmeproduktion!$N$453</f>
        <v>0</v>
      </c>
      <c r="G18" s="62">
        <f>[1]Fjärrvärmeproduktion!$R$454</f>
        <v>0</v>
      </c>
      <c r="H18" s="62">
        <f>[1]Fjärrvärmeproduktion!$S$455</f>
        <v>0</v>
      </c>
      <c r="I18" s="62">
        <f>[1]Fjärrvärmeproduktion!$N$456</f>
        <v>0</v>
      </c>
      <c r="J18" s="62">
        <f>[1]Fjärrvärmeproduktion!$T$454</f>
        <v>0</v>
      </c>
      <c r="K18" s="62">
        <f>[1]Fjärrvärmeproduktion!U452</f>
        <v>0</v>
      </c>
      <c r="L18" s="62">
        <f>[1]Fjärrvärmeproduktion!V452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[1]Fjärrvärmeproduktion!$N$458</f>
        <v>1097</v>
      </c>
      <c r="C19" s="62"/>
      <c r="D19" s="62">
        <f>[1]Fjärrvärmeproduktion!$N$459</f>
        <v>1244</v>
      </c>
      <c r="E19" s="62">
        <f>[1]Fjärrvärmeproduktion!$Q$460</f>
        <v>0</v>
      </c>
      <c r="F19" s="62">
        <f>[1]Fjärrvärmeproduktion!$N$461</f>
        <v>0</v>
      </c>
      <c r="G19" s="62">
        <f>[1]Fjärrvärmeproduktion!$R$462</f>
        <v>0</v>
      </c>
      <c r="H19" s="62">
        <f>[1]Fjärrvärmeproduktion!$S$463</f>
        <v>0</v>
      </c>
      <c r="I19" s="62">
        <f>[1]Fjärrvärmeproduktion!$N$464</f>
        <v>0</v>
      </c>
      <c r="J19" s="62">
        <f>[1]Fjärrvärmeproduktion!$T$462</f>
        <v>0</v>
      </c>
      <c r="K19" s="62">
        <f>[1]Fjärrvärmeproduktion!U460</f>
        <v>0</v>
      </c>
      <c r="L19" s="62">
        <f>[1]Fjärrvärmeproduktion!V460</f>
        <v>0</v>
      </c>
      <c r="M19" s="62"/>
      <c r="N19" s="62"/>
      <c r="O19" s="62"/>
      <c r="P19" s="62">
        <f t="shared" ref="P19:P24" si="2">SUM(C19:O19)</f>
        <v>1244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[1]Fjärrvärmeproduktion!$N$466</f>
        <v>0</v>
      </c>
      <c r="C20" s="62"/>
      <c r="D20" s="62">
        <f>[1]Fjärrvärmeproduktion!$N$467</f>
        <v>0</v>
      </c>
      <c r="E20" s="62">
        <f>[1]Fjärrvärmeproduktion!$Q$468</f>
        <v>0</v>
      </c>
      <c r="F20" s="62">
        <f>[1]Fjärrvärmeproduktion!$N$469</f>
        <v>0</v>
      </c>
      <c r="G20" s="62">
        <f>[1]Fjärrvärmeproduktion!$R$470</f>
        <v>0</v>
      </c>
      <c r="H20" s="62">
        <f>[1]Fjärrvärmeproduktion!$S$471</f>
        <v>0</v>
      </c>
      <c r="I20" s="62">
        <f>[1]Fjärrvärmeproduktion!$N$472</f>
        <v>0</v>
      </c>
      <c r="J20" s="62">
        <f>[1]Fjärrvärmeproduktion!$T$470</f>
        <v>0</v>
      </c>
      <c r="K20" s="62">
        <f>[1]Fjärrvärmeproduktion!U468</f>
        <v>0</v>
      </c>
      <c r="L20" s="62">
        <f>[1]Fjärrvärmeproduktion!V468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[1]Fjärrvärmeproduktion!$N$474</f>
        <v>0</v>
      </c>
      <c r="C21" s="62"/>
      <c r="D21" s="62">
        <f>[1]Fjärrvärmeproduktion!$N$475</f>
        <v>0</v>
      </c>
      <c r="E21" s="62">
        <f>[1]Fjärrvärmeproduktion!$Q$476</f>
        <v>0</v>
      </c>
      <c r="F21" s="62">
        <f>[1]Fjärrvärmeproduktion!$N$477</f>
        <v>0</v>
      </c>
      <c r="G21" s="62">
        <f>[1]Fjärrvärmeproduktion!$R$478</f>
        <v>0</v>
      </c>
      <c r="H21" s="62">
        <f>[1]Fjärrvärmeproduktion!$S$479</f>
        <v>0</v>
      </c>
      <c r="I21" s="62">
        <f>[1]Fjärrvärmeproduktion!$N$480</f>
        <v>0</v>
      </c>
      <c r="J21" s="62">
        <f>[1]Fjärrvärmeproduktion!$T$478</f>
        <v>0</v>
      </c>
      <c r="K21" s="62">
        <f>[1]Fjärrvärmeproduktion!U476</f>
        <v>0</v>
      </c>
      <c r="L21" s="62">
        <f>[1]Fjärrvärmeproduktion!V476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[1]Fjärrvärmeproduktion!$N$482</f>
        <v>24508</v>
      </c>
      <c r="C22" s="62"/>
      <c r="D22" s="62">
        <f>[1]Fjärrvärmeproduktion!$N$483</f>
        <v>0</v>
      </c>
      <c r="E22" s="62">
        <f>[1]Fjärrvärmeproduktion!$Q$484</f>
        <v>0</v>
      </c>
      <c r="F22" s="62">
        <f>[1]Fjärrvärmeproduktion!$N$485</f>
        <v>0</v>
      </c>
      <c r="G22" s="62">
        <f>[1]Fjärrvärmeproduktion!$R$486</f>
        <v>0</v>
      </c>
      <c r="H22" s="62">
        <f>[1]Fjärrvärmeproduktion!$S$487</f>
        <v>0</v>
      </c>
      <c r="I22" s="62">
        <f>[1]Fjärrvärmeproduktion!$N$488</f>
        <v>0</v>
      </c>
      <c r="J22" s="62">
        <f>[1]Fjärrvärmeproduktion!$T$486</f>
        <v>0</v>
      </c>
      <c r="K22" s="62">
        <f>[1]Fjärrvärmeproduktion!U484</f>
        <v>0</v>
      </c>
      <c r="L22" s="62">
        <f>[1]Fjärrvärmeproduktion!V484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4583 GWh</v>
      </c>
      <c r="T22" s="27"/>
      <c r="U22" s="25"/>
    </row>
    <row r="23" spans="1:34" ht="15.75">
      <c r="A23" s="5" t="s">
        <v>23</v>
      </c>
      <c r="B23" s="64">
        <f>[1]Fjärrvärmeproduktion!$N$490</f>
        <v>0</v>
      </c>
      <c r="C23" s="62"/>
      <c r="D23" s="62">
        <f>[1]Fjärrvärmeproduktion!$N$491</f>
        <v>0</v>
      </c>
      <c r="E23" s="62">
        <f>[1]Fjärrvärmeproduktion!$Q$492</f>
        <v>0</v>
      </c>
      <c r="F23" s="62">
        <f>[1]Fjärrvärmeproduktion!$N$493</f>
        <v>0</v>
      </c>
      <c r="G23" s="62">
        <f>[1]Fjärrvärmeproduktion!$R$494</f>
        <v>0</v>
      </c>
      <c r="H23" s="62">
        <f>[1]Fjärrvärmeproduktion!$S$495</f>
        <v>0</v>
      </c>
      <c r="I23" s="62">
        <f>[1]Fjärrvärmeproduktion!$N$496</f>
        <v>0</v>
      </c>
      <c r="J23" s="62">
        <f>[1]Fjärrvärmeproduktion!$T$494</f>
        <v>0</v>
      </c>
      <c r="K23" s="62">
        <f>[1]Fjärrvärmeproduktion!U492</f>
        <v>0</v>
      </c>
      <c r="L23" s="62">
        <f>[1]Fjärrvärmeproduktion!V492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25605</v>
      </c>
      <c r="C24" s="62">
        <f t="shared" ref="C24:O24" si="3">SUM(C18:C23)</f>
        <v>0</v>
      </c>
      <c r="D24" s="62">
        <f t="shared" si="3"/>
        <v>1244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1244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/>
      <c r="R25" s="53" t="str">
        <f>C30</f>
        <v>El</v>
      </c>
      <c r="S25" s="42" t="str">
        <f>ROUND((C43+M43)/1000,0) &amp;" GWh"</f>
        <v>599 GWh</v>
      </c>
      <c r="T25" s="31">
        <f>C$44</f>
        <v>0.13063492284337902</v>
      </c>
      <c r="U25" s="25"/>
    </row>
    <row r="26" spans="1:34" ht="15.75">
      <c r="B26" s="6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/>
      <c r="R26" s="54" t="str">
        <f>D30</f>
        <v>Oljeprodukter</v>
      </c>
      <c r="S26" s="42" t="str">
        <f>ROUND(D43/1000,0) &amp;" GWh"</f>
        <v>220 GWh</v>
      </c>
      <c r="T26" s="31">
        <f>D$44</f>
        <v>4.7994699493860947E-2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0 GWh</v>
      </c>
      <c r="T28" s="31">
        <f>F$44</f>
        <v>2.1818911296312095E-6</v>
      </c>
      <c r="U28" s="25"/>
    </row>
    <row r="29" spans="1:34" ht="15.75">
      <c r="A29" s="51" t="str">
        <f>A2</f>
        <v>1764 Grums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19 GWh</v>
      </c>
      <c r="T29" s="31">
        <f>G$44</f>
        <v>4.0482808019177462E-3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809 GWh</v>
      </c>
      <c r="T30" s="31">
        <f>H$44</f>
        <v>0.17649849019702646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58">
        <f>[1]Slutanvändning!$N$656</f>
        <v>0</v>
      </c>
      <c r="C32" s="58">
        <f>[1]Slutanvändning!$N$657</f>
        <v>0</v>
      </c>
      <c r="D32" s="90">
        <f>[1]Slutanvändning!$N$650</f>
        <v>1550</v>
      </c>
      <c r="E32" s="58">
        <f>[1]Slutanvändning!$Q$651</f>
        <v>0</v>
      </c>
      <c r="F32" s="90">
        <f>[1]Slutanvändning!$N$652</f>
        <v>0</v>
      </c>
      <c r="G32" s="58">
        <f>[1]Slutanvändning!$N$653</f>
        <v>284</v>
      </c>
      <c r="H32" s="58">
        <f>[1]Slutanvändning!$N$654</f>
        <v>0</v>
      </c>
      <c r="I32" s="58">
        <f>[1]Slutanvändning!$N$655</f>
        <v>0</v>
      </c>
      <c r="J32" s="58"/>
      <c r="K32" s="58">
        <f>[1]Slutanvändning!T651</f>
        <v>0</v>
      </c>
      <c r="L32" s="58">
        <f>[1]Slutanvändning!U651</f>
        <v>0</v>
      </c>
      <c r="M32" s="58"/>
      <c r="N32" s="58"/>
      <c r="O32" s="58"/>
      <c r="P32" s="58">
        <f t="shared" ref="P32:P38" si="4">SUM(B32:N32)</f>
        <v>1834</v>
      </c>
      <c r="Q32" s="22"/>
      <c r="R32" s="54" t="str">
        <f>J30</f>
        <v>Avlutar</v>
      </c>
      <c r="S32" s="42" t="str">
        <f>ROUND(J43/1000,0) &amp;" GWh"</f>
        <v>2937 GWh</v>
      </c>
      <c r="T32" s="31">
        <f>J$44</f>
        <v>0.64082142477268622</v>
      </c>
      <c r="U32" s="25"/>
    </row>
    <row r="33" spans="1:47" ht="15.75">
      <c r="A33" s="5" t="s">
        <v>33</v>
      </c>
      <c r="B33" s="58">
        <f>[1]Slutanvändning!$N$665</f>
        <v>0</v>
      </c>
      <c r="C33" s="144">
        <f>[1]Slutanvändning!$N$666</f>
        <v>794832.23</v>
      </c>
      <c r="D33" s="139">
        <f>[1]Slutanvändning!$N$659</f>
        <v>101357.18698018679</v>
      </c>
      <c r="E33" s="58">
        <f>[1]Slutanvändning!$Q$660</f>
        <v>0</v>
      </c>
      <c r="F33" s="90">
        <f>[1]Slutanvändning!$N$661</f>
        <v>10</v>
      </c>
      <c r="G33" s="58">
        <f>[1]Slutanvändning!$R$662</f>
        <v>0</v>
      </c>
      <c r="H33" s="148">
        <f>[1]Slutanvändning!$N$663</f>
        <v>372345.58301981306</v>
      </c>
      <c r="I33" s="58">
        <f>[1]Slutanvändning!$N$664</f>
        <v>0</v>
      </c>
      <c r="J33" s="148">
        <f>[1]Slutanvändning!$S$662</f>
        <v>2937000</v>
      </c>
      <c r="K33" s="58">
        <f>[1]Slutanvändning!T660</f>
        <v>0</v>
      </c>
      <c r="L33" s="58">
        <f>[1]Slutanvändning!U660</f>
        <v>0</v>
      </c>
      <c r="M33" s="58"/>
      <c r="N33" s="58"/>
      <c r="O33" s="58"/>
      <c r="P33" s="58">
        <f t="shared" si="4"/>
        <v>4205545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58">
        <f>[1]Slutanvändning!$N$674</f>
        <v>3716</v>
      </c>
      <c r="C34" s="58">
        <f>[1]Slutanvändning!$N$675</f>
        <v>8251</v>
      </c>
      <c r="D34" s="90">
        <f>[1]Slutanvändning!$N$668</f>
        <v>1800</v>
      </c>
      <c r="E34" s="58">
        <f>[1]Slutanvändning!$Q$669</f>
        <v>0</v>
      </c>
      <c r="F34" s="90">
        <f>[1]Slutanvändning!$N$670</f>
        <v>0</v>
      </c>
      <c r="G34" s="58">
        <f>[1]Slutanvändning!$N$671</f>
        <v>0</v>
      </c>
      <c r="H34" s="58">
        <f>[1]Slutanvändning!$N$672</f>
        <v>0</v>
      </c>
      <c r="I34" s="58">
        <f>[1]Slutanvändning!$N$673</f>
        <v>0</v>
      </c>
      <c r="J34" s="58"/>
      <c r="K34" s="58">
        <f>[1]Slutanvändning!T669</f>
        <v>0</v>
      </c>
      <c r="L34" s="58">
        <f>[1]Slutanvändning!U669</f>
        <v>0</v>
      </c>
      <c r="M34" s="58"/>
      <c r="N34" s="58"/>
      <c r="O34" s="58"/>
      <c r="P34" s="58">
        <f t="shared" si="4"/>
        <v>13767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58">
        <f>[1]Slutanvändning!$N$683</f>
        <v>0</v>
      </c>
      <c r="C35" s="58">
        <f>[1]Slutanvändning!$N$684</f>
        <v>2</v>
      </c>
      <c r="D35" s="90">
        <f>[1]Slutanvändning!$N$677</f>
        <v>108597</v>
      </c>
      <c r="E35" s="58">
        <f>[1]Slutanvändning!$Q$678</f>
        <v>0</v>
      </c>
      <c r="F35" s="90">
        <f>[1]Slutanvändning!$N$679</f>
        <v>0</v>
      </c>
      <c r="G35" s="58">
        <f>[1]Slutanvändning!$N$680</f>
        <v>18270</v>
      </c>
      <c r="H35" s="58">
        <f>[1]Slutanvändning!$N$681</f>
        <v>0</v>
      </c>
      <c r="I35" s="58">
        <f>[1]Slutanvändning!$N$682</f>
        <v>0</v>
      </c>
      <c r="J35" s="58"/>
      <c r="K35" s="58">
        <f>[1]Slutanvändning!T678</f>
        <v>0</v>
      </c>
      <c r="L35" s="58">
        <f>[1]Slutanvändning!U678</f>
        <v>0</v>
      </c>
      <c r="M35" s="58"/>
      <c r="N35" s="58"/>
      <c r="O35" s="58"/>
      <c r="P35" s="58">
        <f>SUM(B35:N35)</f>
        <v>126869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58">
        <f>[1]Slutanvändning!$N$692</f>
        <v>1252</v>
      </c>
      <c r="C36" s="58">
        <f>[1]Slutanvändning!$N$693</f>
        <v>49263</v>
      </c>
      <c r="D36" s="90">
        <f>[1]Slutanvändning!$N$686</f>
        <v>265</v>
      </c>
      <c r="E36" s="58">
        <f>[1]Slutanvändning!$Q$687</f>
        <v>0</v>
      </c>
      <c r="F36" s="90">
        <f>[1]Slutanvändning!$N$688</f>
        <v>0</v>
      </c>
      <c r="G36" s="58">
        <f>[1]Slutanvändning!$N$689</f>
        <v>0</v>
      </c>
      <c r="H36" s="58">
        <f>[1]Slutanvändning!$N$690</f>
        <v>0</v>
      </c>
      <c r="I36" s="58">
        <f>[1]Slutanvändning!$N$691</f>
        <v>0</v>
      </c>
      <c r="J36" s="58"/>
      <c r="K36" s="58">
        <f>[1]Slutanvändning!T687</f>
        <v>0</v>
      </c>
      <c r="L36" s="58">
        <f>[1]Slutanvändning!U687</f>
        <v>0</v>
      </c>
      <c r="M36" s="58"/>
      <c r="N36" s="58"/>
      <c r="O36" s="58"/>
      <c r="P36" s="58">
        <f t="shared" si="4"/>
        <v>50780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58">
        <f>[1]Slutanvändning!$N$701</f>
        <v>5277</v>
      </c>
      <c r="C37" s="58">
        <f>[1]Slutanvändning!$N$702</f>
        <v>35530</v>
      </c>
      <c r="D37" s="90">
        <f>[1]Slutanvändning!$N$695</f>
        <v>645</v>
      </c>
      <c r="E37" s="58">
        <f>[1]Slutanvändning!$Q$696</f>
        <v>0</v>
      </c>
      <c r="F37" s="90">
        <f>[1]Slutanvändning!$N$697</f>
        <v>0</v>
      </c>
      <c r="G37" s="58">
        <f>[1]Slutanvändning!$N$698</f>
        <v>0</v>
      </c>
      <c r="H37" s="58">
        <f>[1]Slutanvändning!$N$699</f>
        <v>21754</v>
      </c>
      <c r="I37" s="58">
        <f>[1]Slutanvändning!$N$700</f>
        <v>0</v>
      </c>
      <c r="J37" s="58"/>
      <c r="K37" s="58">
        <f>[1]Slutanvändning!T696</f>
        <v>0</v>
      </c>
      <c r="L37" s="58">
        <f>[1]Slutanvändning!U696</f>
        <v>0</v>
      </c>
      <c r="M37" s="58"/>
      <c r="N37" s="58"/>
      <c r="O37" s="58"/>
      <c r="P37" s="58">
        <f t="shared" si="4"/>
        <v>63206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58">
        <f>[1]Slutanvändning!$N$710</f>
        <v>9174</v>
      </c>
      <c r="C38" s="58">
        <f>[1]Slutanvändning!$N$711</f>
        <v>839</v>
      </c>
      <c r="D38" s="90">
        <f>[1]Slutanvändning!$N$704</f>
        <v>323</v>
      </c>
      <c r="E38" s="58">
        <f>[1]Slutanvändning!$Q$705</f>
        <v>0</v>
      </c>
      <c r="F38" s="90">
        <f>[1]Slutanvändning!$N$706</f>
        <v>0</v>
      </c>
      <c r="G38" s="58">
        <f>[1]Slutanvändning!$N$707</f>
        <v>0</v>
      </c>
      <c r="H38" s="58">
        <f>[1]Slutanvändning!$N$708</f>
        <v>0</v>
      </c>
      <c r="I38" s="58">
        <f>[1]Slutanvändning!$N$709</f>
        <v>0</v>
      </c>
      <c r="J38" s="58"/>
      <c r="K38" s="58">
        <f>[1]Slutanvändning!T705</f>
        <v>0</v>
      </c>
      <c r="L38" s="58">
        <f>[1]Slutanvändning!U705</f>
        <v>0</v>
      </c>
      <c r="M38" s="58"/>
      <c r="N38" s="58"/>
      <c r="O38" s="58"/>
      <c r="P38" s="58">
        <f t="shared" si="4"/>
        <v>10336</v>
      </c>
      <c r="Q38" s="22"/>
      <c r="R38" s="33"/>
      <c r="S38" s="18"/>
      <c r="T38" s="29"/>
      <c r="U38" s="25"/>
    </row>
    <row r="39" spans="1:47" ht="15.75">
      <c r="A39" s="5" t="s">
        <v>39</v>
      </c>
      <c r="B39" s="58">
        <f>[1]Slutanvändning!$N$719</f>
        <v>0</v>
      </c>
      <c r="C39" s="58">
        <f>[1]Slutanvändning!$N$720</f>
        <v>0</v>
      </c>
      <c r="D39" s="90">
        <f>[1]Slutanvändning!$N$713</f>
        <v>0</v>
      </c>
      <c r="E39" s="58">
        <f>[1]Slutanvändning!$Q$714</f>
        <v>0</v>
      </c>
      <c r="F39" s="90">
        <f>[1]Slutanvändning!$N$715</f>
        <v>0</v>
      </c>
      <c r="G39" s="58">
        <f>[1]Slutanvändning!$N$716</f>
        <v>0</v>
      </c>
      <c r="H39" s="58">
        <f>[1]Slutanvändning!$N$717</f>
        <v>0</v>
      </c>
      <c r="I39" s="58">
        <f>[1]Slutanvändning!$N$718</f>
        <v>0</v>
      </c>
      <c r="J39" s="58"/>
      <c r="K39" s="58">
        <f>[1]Slutanvändning!T714</f>
        <v>0</v>
      </c>
      <c r="L39" s="58">
        <f>[1]Slutanvändning!U714</f>
        <v>0</v>
      </c>
      <c r="M39" s="58"/>
      <c r="N39" s="58"/>
      <c r="O39" s="58"/>
      <c r="P39" s="58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58">
        <f>SUM(B32:B39)</f>
        <v>19419</v>
      </c>
      <c r="C40" s="138">
        <f t="shared" ref="C40:O40" si="5">SUM(C32:C39)</f>
        <v>888717.23</v>
      </c>
      <c r="D40" s="138">
        <f t="shared" si="5"/>
        <v>214537.18698018679</v>
      </c>
      <c r="E40" s="58">
        <f t="shared" si="5"/>
        <v>0</v>
      </c>
      <c r="F40" s="58">
        <f>SUM(F32:F39)</f>
        <v>10</v>
      </c>
      <c r="G40" s="58">
        <f t="shared" si="5"/>
        <v>18554</v>
      </c>
      <c r="H40" s="138">
        <f t="shared" si="5"/>
        <v>394099.58301981306</v>
      </c>
      <c r="I40" s="58">
        <f t="shared" si="5"/>
        <v>0</v>
      </c>
      <c r="J40" s="138">
        <f t="shared" si="5"/>
        <v>2937000</v>
      </c>
      <c r="K40" s="58">
        <f t="shared" si="5"/>
        <v>0</v>
      </c>
      <c r="L40" s="58">
        <f t="shared" si="5"/>
        <v>0</v>
      </c>
      <c r="M40" s="58">
        <f t="shared" si="5"/>
        <v>0</v>
      </c>
      <c r="N40" s="58">
        <f t="shared" si="5"/>
        <v>0</v>
      </c>
      <c r="O40" s="58">
        <f t="shared" si="5"/>
        <v>0</v>
      </c>
      <c r="P40" s="58">
        <f>SUM(B40:N40)</f>
        <v>4472337</v>
      </c>
      <c r="Q40" s="22"/>
      <c r="R40" s="30"/>
      <c r="S40" s="9" t="s">
        <v>25</v>
      </c>
      <c r="T40" s="44" t="s">
        <v>26</v>
      </c>
    </row>
    <row r="41" spans="1:47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46"/>
      <c r="R41" s="30" t="s">
        <v>40</v>
      </c>
      <c r="S41" s="45" t="str">
        <f>ROUND((B46+C46)/1000,0) &amp;" GWh"</f>
        <v>77 GWh</v>
      </c>
      <c r="T41" s="44"/>
    </row>
    <row r="42" spans="1:47">
      <c r="A42" s="35" t="s">
        <v>43</v>
      </c>
      <c r="B42" s="91">
        <f>B39+B38+B37</f>
        <v>14451</v>
      </c>
      <c r="C42" s="91">
        <f>C39+C38+C37</f>
        <v>36369</v>
      </c>
      <c r="D42" s="91">
        <f>D39+D38+D37</f>
        <v>968</v>
      </c>
      <c r="E42" s="91">
        <f t="shared" ref="E42:P42" si="6">E39+E38+E37</f>
        <v>0</v>
      </c>
      <c r="F42" s="88">
        <f t="shared" si="6"/>
        <v>0</v>
      </c>
      <c r="G42" s="91">
        <f t="shared" si="6"/>
        <v>0</v>
      </c>
      <c r="H42" s="91">
        <f t="shared" si="6"/>
        <v>21754</v>
      </c>
      <c r="I42" s="88">
        <f t="shared" si="6"/>
        <v>0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91">
        <f t="shared" si="6"/>
        <v>73542</v>
      </c>
      <c r="Q42" s="23"/>
      <c r="R42" s="30" t="s">
        <v>41</v>
      </c>
      <c r="S42" s="10" t="str">
        <f>ROUND(P42/1000,0) &amp;" GWh"</f>
        <v>74 GWh</v>
      </c>
      <c r="T42" s="31">
        <f>P42/P40</f>
        <v>1.6443751890789983E-2</v>
      </c>
    </row>
    <row r="43" spans="1:47">
      <c r="A43" s="36" t="s">
        <v>45</v>
      </c>
      <c r="B43" s="119"/>
      <c r="C43" s="92">
        <f>C40+C24-C6-C7+C46</f>
        <v>598723.37840000005</v>
      </c>
      <c r="D43" s="92">
        <f t="shared" ref="D43:O43" si="7">D11+D24+D40</f>
        <v>219968.35150053143</v>
      </c>
      <c r="E43" s="92">
        <f t="shared" si="7"/>
        <v>0</v>
      </c>
      <c r="F43" s="92">
        <f t="shared" si="7"/>
        <v>10</v>
      </c>
      <c r="G43" s="92">
        <f t="shared" si="7"/>
        <v>18554</v>
      </c>
      <c r="H43" s="92">
        <f t="shared" si="7"/>
        <v>808924.36749059439</v>
      </c>
      <c r="I43" s="92">
        <f t="shared" si="7"/>
        <v>0</v>
      </c>
      <c r="J43" s="92">
        <f t="shared" si="7"/>
        <v>2937000</v>
      </c>
      <c r="K43" s="92">
        <f t="shared" si="7"/>
        <v>0</v>
      </c>
      <c r="L43" s="92">
        <f t="shared" si="7"/>
        <v>0</v>
      </c>
      <c r="M43" s="92">
        <f t="shared" si="7"/>
        <v>0</v>
      </c>
      <c r="N43" s="92">
        <f t="shared" si="7"/>
        <v>0</v>
      </c>
      <c r="O43" s="92">
        <f t="shared" si="7"/>
        <v>0</v>
      </c>
      <c r="P43" s="120">
        <f>SUM(C43:O43)-M43</f>
        <v>4583180.0973911257</v>
      </c>
      <c r="Q43" s="23"/>
      <c r="R43" s="30" t="s">
        <v>42</v>
      </c>
      <c r="S43" s="10" t="str">
        <f>ROUND(P36/1000,0) &amp;" GWh"</f>
        <v>51 GWh</v>
      </c>
      <c r="T43" s="43">
        <f>P36/P40</f>
        <v>1.1354242759434273E-2</v>
      </c>
    </row>
    <row r="44" spans="1:47">
      <c r="A44" s="36" t="s">
        <v>46</v>
      </c>
      <c r="B44" s="91"/>
      <c r="C44" s="93">
        <f>C43/$P$43</f>
        <v>0.13063492284337902</v>
      </c>
      <c r="D44" s="93">
        <f t="shared" ref="D44:P44" si="8">D43/$P$43</f>
        <v>4.7994699493860947E-2</v>
      </c>
      <c r="E44" s="93">
        <f t="shared" si="8"/>
        <v>0</v>
      </c>
      <c r="F44" s="93">
        <f t="shared" si="8"/>
        <v>2.1818911296312095E-6</v>
      </c>
      <c r="G44" s="93">
        <f t="shared" si="8"/>
        <v>4.0482808019177462E-3</v>
      </c>
      <c r="H44" s="93">
        <f t="shared" si="8"/>
        <v>0.17649849019702646</v>
      </c>
      <c r="I44" s="93">
        <f t="shared" si="8"/>
        <v>0</v>
      </c>
      <c r="J44" s="93">
        <f t="shared" si="8"/>
        <v>0.64082142477268622</v>
      </c>
      <c r="K44" s="93">
        <f t="shared" si="8"/>
        <v>0</v>
      </c>
      <c r="L44" s="93">
        <f t="shared" si="8"/>
        <v>0</v>
      </c>
      <c r="M44" s="93">
        <f t="shared" si="8"/>
        <v>0</v>
      </c>
      <c r="N44" s="93">
        <f t="shared" si="8"/>
        <v>0</v>
      </c>
      <c r="O44" s="93">
        <f t="shared" si="8"/>
        <v>0</v>
      </c>
      <c r="P44" s="93">
        <f t="shared" si="8"/>
        <v>1</v>
      </c>
      <c r="Q44" s="23"/>
      <c r="R44" s="30" t="s">
        <v>44</v>
      </c>
      <c r="S44" s="10" t="str">
        <f>ROUND(P34/1000,0) &amp;" GWh"</f>
        <v>14 GWh</v>
      </c>
      <c r="T44" s="31">
        <f>P34/P40</f>
        <v>3.0782564015189376E-3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3"/>
      <c r="R45" s="30" t="s">
        <v>31</v>
      </c>
      <c r="S45" s="10" t="str">
        <f>ROUND(P32/1000,0) &amp;" GWh"</f>
        <v>2 GWh</v>
      </c>
      <c r="T45" s="31">
        <f>P32/P40</f>
        <v>4.100764320756687E-4</v>
      </c>
      <c r="U45" s="25"/>
    </row>
    <row r="46" spans="1:47">
      <c r="A46" s="37" t="s">
        <v>49</v>
      </c>
      <c r="B46" s="92">
        <f>B24-B40</f>
        <v>6186</v>
      </c>
      <c r="C46" s="92">
        <f>(C40+C24)*0.08</f>
        <v>71097.378400000001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3"/>
      <c r="R46" s="30" t="s">
        <v>47</v>
      </c>
      <c r="S46" s="10" t="str">
        <f>ROUND(P33/1000,0) &amp;" GWh"</f>
        <v>4206 GWh</v>
      </c>
      <c r="T46" s="43">
        <f>P33/P40</f>
        <v>0.94034617695401757</v>
      </c>
      <c r="U46" s="25"/>
    </row>
    <row r="47" spans="1:47">
      <c r="A47" s="37" t="s">
        <v>51</v>
      </c>
      <c r="B47" s="94">
        <f>B46/B24</f>
        <v>0.24159343878148798</v>
      </c>
      <c r="C47" s="94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3"/>
      <c r="R47" s="30" t="s">
        <v>48</v>
      </c>
      <c r="S47" s="10" t="str">
        <f>ROUND(P35/1000,0) &amp;" GWh"</f>
        <v>127 GWh</v>
      </c>
      <c r="T47" s="43">
        <f>P35/P40</f>
        <v>2.8367495562163586E-2</v>
      </c>
    </row>
    <row r="48" spans="1:47" ht="15.75" thickBot="1">
      <c r="A48" s="12"/>
      <c r="B48" s="95"/>
      <c r="C48" s="97"/>
      <c r="D48" s="97"/>
      <c r="E48" s="97"/>
      <c r="F48" s="98"/>
      <c r="G48" s="97"/>
      <c r="H48" s="97"/>
      <c r="I48" s="98"/>
      <c r="J48" s="97"/>
      <c r="K48" s="97"/>
      <c r="L48" s="97"/>
      <c r="M48" s="97"/>
      <c r="N48" s="98"/>
      <c r="O48" s="98"/>
      <c r="P48" s="98"/>
      <c r="Q48" s="55"/>
      <c r="R48" s="47" t="s">
        <v>50</v>
      </c>
      <c r="S48" s="10" t="str">
        <f>ROUND(P40/1000,0) &amp;" GWh"</f>
        <v>4472 GWh</v>
      </c>
      <c r="T48" s="48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00"/>
      <c r="C49" s="104"/>
      <c r="D49" s="102"/>
      <c r="E49" s="102"/>
      <c r="F49" s="103"/>
      <c r="G49" s="102"/>
      <c r="H49" s="102"/>
      <c r="I49" s="103"/>
      <c r="J49" s="102"/>
      <c r="K49" s="102"/>
      <c r="L49" s="102"/>
      <c r="M49" s="104"/>
      <c r="N49" s="105"/>
      <c r="O49" s="105"/>
      <c r="P49" s="105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zoomScale="80" zoomScaleNormal="80" workbookViewId="0">
      <selection activeCell="P44" sqref="P44"/>
    </sheetView>
  </sheetViews>
  <sheetFormatPr defaultColWidth="8.625" defaultRowHeight="15"/>
  <cols>
    <col min="1" max="1" width="49.5" style="11" customWidth="1"/>
    <col min="2" max="2" width="19.625" style="77" bestFit="1" customWidth="1"/>
    <col min="3" max="3" width="17.625" style="78" customWidth="1"/>
    <col min="4" max="12" width="17.625" style="77" customWidth="1"/>
    <col min="13" max="16" width="17.625" style="78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1" t="s">
        <v>79</v>
      </c>
      <c r="Q2" s="5"/>
      <c r="AG2" s="40"/>
      <c r="AH2" s="5"/>
    </row>
    <row r="3" spans="1:34" ht="30">
      <c r="A3" s="6">
        <f>'Värmlands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1.25">
      <c r="A4" s="52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75">
      <c r="A5" s="5" t="s">
        <v>53</v>
      </c>
      <c r="B5" s="58"/>
      <c r="C5" s="59">
        <f>[1]Solceller!$C$17</f>
        <v>940.5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>
        <f>SUM(D5:O5)</f>
        <v>0</v>
      </c>
      <c r="Q5" s="40"/>
      <c r="AG5" s="40"/>
      <c r="AH5" s="40"/>
    </row>
    <row r="6" spans="1:34" ht="15.75">
      <c r="A6" s="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f t="shared" ref="P6:P11" si="0">SUM(D6:O6)</f>
        <v>0</v>
      </c>
      <c r="Q6" s="40"/>
      <c r="AG6" s="40"/>
      <c r="AH6" s="40"/>
    </row>
    <row r="7" spans="1:34" ht="15.75">
      <c r="A7" s="5" t="s">
        <v>10</v>
      </c>
      <c r="B7" s="58"/>
      <c r="C7" s="58">
        <f>[1]Elproduktion!$N$562</f>
        <v>0</v>
      </c>
      <c r="D7" s="58">
        <f>[1]Elproduktion!$N$563</f>
        <v>0</v>
      </c>
      <c r="E7" s="58">
        <f>[1]Elproduktion!$Q$564</f>
        <v>0</v>
      </c>
      <c r="F7" s="58">
        <f>[1]Elproduktion!$N$565</f>
        <v>0</v>
      </c>
      <c r="G7" s="58">
        <f>[1]Elproduktion!$R$566</f>
        <v>0</v>
      </c>
      <c r="H7" s="58">
        <f>[1]Elproduktion!$S$567</f>
        <v>0</v>
      </c>
      <c r="I7" s="58">
        <f>[1]Elproduktion!$N$568</f>
        <v>0</v>
      </c>
      <c r="J7" s="58">
        <f>[1]Elproduktion!$T$566</f>
        <v>0</v>
      </c>
      <c r="K7" s="58">
        <f>[1]Elproduktion!U564</f>
        <v>0</v>
      </c>
      <c r="L7" s="58">
        <f>[1]Elproduktion!V564</f>
        <v>0</v>
      </c>
      <c r="M7" s="58"/>
      <c r="N7" s="58"/>
      <c r="O7" s="58"/>
      <c r="P7" s="58">
        <f t="shared" si="0"/>
        <v>0</v>
      </c>
      <c r="Q7" s="40"/>
      <c r="AG7" s="40"/>
      <c r="AH7" s="40"/>
    </row>
    <row r="8" spans="1:34" ht="15.75">
      <c r="A8" s="5" t="s">
        <v>11</v>
      </c>
      <c r="B8" s="58"/>
      <c r="C8" s="58">
        <f>[1]Elproduktion!$N$570</f>
        <v>0</v>
      </c>
      <c r="D8" s="58">
        <f>[1]Elproduktion!$N$571</f>
        <v>0</v>
      </c>
      <c r="E8" s="58">
        <f>[1]Elproduktion!$Q$572</f>
        <v>0</v>
      </c>
      <c r="F8" s="58">
        <f>[1]Elproduktion!$N$573</f>
        <v>0</v>
      </c>
      <c r="G8" s="58">
        <f>[1]Elproduktion!$R$574</f>
        <v>0</v>
      </c>
      <c r="H8" s="58">
        <f>[1]Elproduktion!$S$575</f>
        <v>0</v>
      </c>
      <c r="I8" s="58">
        <f>[1]Elproduktion!$N$576</f>
        <v>0</v>
      </c>
      <c r="J8" s="58">
        <f>[1]Elproduktion!$T$574</f>
        <v>0</v>
      </c>
      <c r="K8" s="58">
        <f>[1]Elproduktion!U572</f>
        <v>0</v>
      </c>
      <c r="L8" s="58">
        <f>[1]Elproduktion!V572</f>
        <v>0</v>
      </c>
      <c r="M8" s="58"/>
      <c r="N8" s="58"/>
      <c r="O8" s="58"/>
      <c r="P8" s="58">
        <f t="shared" si="0"/>
        <v>0</v>
      </c>
      <c r="Q8" s="40"/>
      <c r="AG8" s="40"/>
      <c r="AH8" s="40"/>
    </row>
    <row r="9" spans="1:34" ht="15.75">
      <c r="A9" s="5" t="s">
        <v>12</v>
      </c>
      <c r="B9" s="58"/>
      <c r="C9" s="59">
        <f>[1]Elproduktion!$N$578+'[1]Mindre vattenkraft, från LST'!$C$5</f>
        <v>631922.69999999995</v>
      </c>
      <c r="D9" s="58">
        <f>[1]Elproduktion!$N$579</f>
        <v>0</v>
      </c>
      <c r="E9" s="58">
        <f>[1]Elproduktion!$Q$580</f>
        <v>0</v>
      </c>
      <c r="F9" s="58">
        <f>[1]Elproduktion!$N$581</f>
        <v>0</v>
      </c>
      <c r="G9" s="58">
        <f>[1]Elproduktion!$R$582</f>
        <v>0</v>
      </c>
      <c r="H9" s="58">
        <f>[1]Elproduktion!$S$583</f>
        <v>0</v>
      </c>
      <c r="I9" s="58">
        <f>[1]Elproduktion!$N$584</f>
        <v>0</v>
      </c>
      <c r="J9" s="58">
        <f>[1]Elproduktion!$T$582</f>
        <v>0</v>
      </c>
      <c r="K9" s="58">
        <f>[1]Elproduktion!U580</f>
        <v>0</v>
      </c>
      <c r="L9" s="58">
        <f>[1]Elproduktion!V580</f>
        <v>0</v>
      </c>
      <c r="M9" s="58"/>
      <c r="N9" s="58"/>
      <c r="O9" s="58"/>
      <c r="P9" s="58">
        <f t="shared" si="0"/>
        <v>0</v>
      </c>
      <c r="Q9" s="40"/>
      <c r="AG9" s="40"/>
      <c r="AH9" s="40"/>
    </row>
    <row r="10" spans="1:34" ht="15.75">
      <c r="A10" s="5" t="s">
        <v>13</v>
      </c>
      <c r="B10" s="58"/>
      <c r="C10" s="58">
        <f>[1]Elproduktion!$N$586</f>
        <v>0</v>
      </c>
      <c r="D10" s="58">
        <f>[1]Elproduktion!$N$587</f>
        <v>0</v>
      </c>
      <c r="E10" s="58">
        <f>[1]Elproduktion!$Q$588</f>
        <v>0</v>
      </c>
      <c r="F10" s="58">
        <f>[1]Elproduktion!$N$589</f>
        <v>0</v>
      </c>
      <c r="G10" s="58">
        <f>[1]Elproduktion!$R$590</f>
        <v>0</v>
      </c>
      <c r="H10" s="58">
        <f>[1]Elproduktion!$S$591</f>
        <v>0</v>
      </c>
      <c r="I10" s="58">
        <f>[1]Elproduktion!$N$592</f>
        <v>0</v>
      </c>
      <c r="J10" s="58">
        <f>[1]Elproduktion!$T$590</f>
        <v>0</v>
      </c>
      <c r="K10" s="58">
        <f>[1]Elproduktion!U588</f>
        <v>0</v>
      </c>
      <c r="L10" s="58">
        <f>[1]Elproduktion!V588</f>
        <v>0</v>
      </c>
      <c r="M10" s="58"/>
      <c r="N10" s="58"/>
      <c r="O10" s="58"/>
      <c r="P10" s="58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75">
      <c r="A11" s="5" t="s">
        <v>14</v>
      </c>
      <c r="B11" s="58"/>
      <c r="C11" s="59">
        <f>SUM(C5:C10)</f>
        <v>632863.19999999995</v>
      </c>
      <c r="D11" s="58">
        <f t="shared" ref="D11:O11" si="1">SUM(D5:D10)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4"/>
      <c r="S12" s="4"/>
      <c r="T12" s="4"/>
    </row>
    <row r="13" spans="1:34" ht="15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4"/>
      <c r="S13" s="4"/>
      <c r="T13" s="4"/>
    </row>
    <row r="14" spans="1:34" ht="18.75">
      <c r="A14" s="3" t="s">
        <v>15</v>
      </c>
      <c r="B14" s="87"/>
      <c r="C14" s="58"/>
      <c r="D14" s="87"/>
      <c r="E14" s="87"/>
      <c r="F14" s="87"/>
      <c r="G14" s="87"/>
      <c r="H14" s="87"/>
      <c r="I14" s="87"/>
      <c r="J14" s="58"/>
      <c r="K14" s="58"/>
      <c r="L14" s="58"/>
      <c r="M14" s="58"/>
      <c r="N14" s="58"/>
      <c r="O14" s="58"/>
      <c r="P14" s="87"/>
      <c r="Q14" s="4"/>
      <c r="R14" s="4"/>
      <c r="S14" s="4"/>
      <c r="T14" s="4"/>
    </row>
    <row r="15" spans="1:34" ht="15.75">
      <c r="A15" s="51" t="str">
        <f>A2</f>
        <v>1783 Hagfors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"/>
      <c r="R15" s="4"/>
      <c r="S15" s="4"/>
      <c r="T15" s="4"/>
    </row>
    <row r="16" spans="1:34" ht="30">
      <c r="A16" s="6">
        <f>'Värmlands län'!A16</f>
        <v>2020</v>
      </c>
      <c r="B16" s="79" t="s">
        <v>16</v>
      </c>
      <c r="C16" s="88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68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1.25">
      <c r="A17" s="52" t="s">
        <v>60</v>
      </c>
      <c r="B17" s="83" t="s">
        <v>63</v>
      </c>
      <c r="C17" s="117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75">
      <c r="A18" s="5" t="s">
        <v>18</v>
      </c>
      <c r="B18" s="64">
        <f>[1]Fjärrvärmeproduktion!$N$786</f>
        <v>0</v>
      </c>
      <c r="C18" s="62"/>
      <c r="D18" s="62">
        <f>[1]Fjärrvärmeproduktion!$N$787</f>
        <v>0</v>
      </c>
      <c r="E18" s="62">
        <f>[1]Fjärrvärmeproduktion!$Q$788</f>
        <v>0</v>
      </c>
      <c r="F18" s="62">
        <f>[1]Fjärrvärmeproduktion!$N$789</f>
        <v>0</v>
      </c>
      <c r="G18" s="62">
        <f>[1]Fjärrvärmeproduktion!$R$790</f>
        <v>0</v>
      </c>
      <c r="H18" s="62">
        <f>[1]Fjärrvärmeproduktion!$S$791</f>
        <v>0</v>
      </c>
      <c r="I18" s="62">
        <f>[1]Fjärrvärmeproduktion!$N$792</f>
        <v>0</v>
      </c>
      <c r="J18" s="62">
        <f>[1]Fjärrvärmeproduktion!$T$790</f>
        <v>0</v>
      </c>
      <c r="K18" s="62">
        <f>[1]Fjärrvärmeproduktion!U788</f>
        <v>0</v>
      </c>
      <c r="L18" s="62">
        <f>[1]Fjärrvärmeproduktion!V788</f>
        <v>0</v>
      </c>
      <c r="M18" s="62"/>
      <c r="N18" s="62"/>
      <c r="O18" s="62"/>
      <c r="P18" s="62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4">
        <f>[1]Fjärrvärmeproduktion!$N$794+[1]Fjärrvärmeproduktion!$N$826</f>
        <v>68020</v>
      </c>
      <c r="C19" s="62"/>
      <c r="D19" s="62">
        <f>[1]Fjärrvärmeproduktion!$N$795</f>
        <v>2077</v>
      </c>
      <c r="E19" s="62">
        <f>[1]Fjärrvärmeproduktion!$Q$796</f>
        <v>0</v>
      </c>
      <c r="F19" s="62">
        <f>[1]Fjärrvärmeproduktion!$N$797</f>
        <v>0</v>
      </c>
      <c r="G19" s="62">
        <f>[1]Fjärrvärmeproduktion!$R$798</f>
        <v>0</v>
      </c>
      <c r="H19" s="62">
        <f>[1]Fjärrvärmeproduktion!$S$799</f>
        <v>68358</v>
      </c>
      <c r="I19" s="62">
        <f>[1]Fjärrvärmeproduktion!$N$800</f>
        <v>0</v>
      </c>
      <c r="J19" s="62">
        <f>[1]Fjärrvärmeproduktion!$T$798</f>
        <v>0</v>
      </c>
      <c r="K19" s="62">
        <f>[1]Fjärrvärmeproduktion!U796</f>
        <v>0</v>
      </c>
      <c r="L19" s="62">
        <f>[1]Fjärrvärmeproduktion!V796</f>
        <v>0</v>
      </c>
      <c r="M19" s="62"/>
      <c r="N19" s="62"/>
      <c r="O19" s="62"/>
      <c r="P19" s="62">
        <f t="shared" ref="P19:P24" si="2">SUM(C19:O19)</f>
        <v>70435</v>
      </c>
      <c r="Q19" s="4"/>
      <c r="R19" s="4"/>
      <c r="S19" s="4"/>
      <c r="T19" s="4"/>
    </row>
    <row r="20" spans="1:34" ht="15.75">
      <c r="A20" s="5" t="s">
        <v>20</v>
      </c>
      <c r="B20" s="64">
        <f>[1]Fjärrvärmeproduktion!$N$802</f>
        <v>0</v>
      </c>
      <c r="C20" s="62"/>
      <c r="D20" s="62">
        <f>[1]Fjärrvärmeproduktion!$N$803</f>
        <v>0</v>
      </c>
      <c r="E20" s="62">
        <f>[1]Fjärrvärmeproduktion!$Q$804</f>
        <v>0</v>
      </c>
      <c r="F20" s="62">
        <f>[1]Fjärrvärmeproduktion!$N$805</f>
        <v>0</v>
      </c>
      <c r="G20" s="62">
        <f>[1]Fjärrvärmeproduktion!$R$806</f>
        <v>0</v>
      </c>
      <c r="H20" s="62">
        <f>[1]Fjärrvärmeproduktion!$S$807</f>
        <v>0</v>
      </c>
      <c r="I20" s="62">
        <f>[1]Fjärrvärmeproduktion!$N$808</f>
        <v>0</v>
      </c>
      <c r="J20" s="62">
        <f>[1]Fjärrvärmeproduktion!$T$806</f>
        <v>0</v>
      </c>
      <c r="K20" s="62">
        <f>[1]Fjärrvärmeproduktion!U804</f>
        <v>0</v>
      </c>
      <c r="L20" s="62">
        <f>[1]Fjärrvärmeproduktion!V804</f>
        <v>0</v>
      </c>
      <c r="M20" s="62"/>
      <c r="N20" s="62"/>
      <c r="O20" s="62"/>
      <c r="P20" s="62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4">
        <f>[1]Fjärrvärmeproduktion!$N$810</f>
        <v>0</v>
      </c>
      <c r="C21" s="62"/>
      <c r="D21" s="62">
        <f>[1]Fjärrvärmeproduktion!$N$811</f>
        <v>0</v>
      </c>
      <c r="E21" s="62">
        <f>[1]Fjärrvärmeproduktion!$Q$812</f>
        <v>0</v>
      </c>
      <c r="F21" s="62">
        <f>[1]Fjärrvärmeproduktion!$N$813</f>
        <v>0</v>
      </c>
      <c r="G21" s="62">
        <f>[1]Fjärrvärmeproduktion!$R$814</f>
        <v>0</v>
      </c>
      <c r="H21" s="62">
        <f>[1]Fjärrvärmeproduktion!$S$815</f>
        <v>0</v>
      </c>
      <c r="I21" s="62">
        <f>[1]Fjärrvärmeproduktion!$N$816</f>
        <v>0</v>
      </c>
      <c r="J21" s="62">
        <f>[1]Fjärrvärmeproduktion!$T$814</f>
        <v>0</v>
      </c>
      <c r="K21" s="62">
        <f>[1]Fjärrvärmeproduktion!U812</f>
        <v>0</v>
      </c>
      <c r="L21" s="62">
        <f>[1]Fjärrvärmeproduktion!V812</f>
        <v>0</v>
      </c>
      <c r="M21" s="62"/>
      <c r="N21" s="62"/>
      <c r="O21" s="62"/>
      <c r="P21" s="62">
        <f t="shared" si="2"/>
        <v>0</v>
      </c>
      <c r="Q21" s="4"/>
      <c r="R21" s="26"/>
      <c r="S21" s="26"/>
      <c r="T21" s="26"/>
    </row>
    <row r="22" spans="1:34" ht="15.75">
      <c r="A22" s="5" t="s">
        <v>22</v>
      </c>
      <c r="B22" s="64">
        <f>[1]Fjärrvärmeproduktion!$N$818</f>
        <v>0</v>
      </c>
      <c r="C22" s="62"/>
      <c r="D22" s="62">
        <f>[1]Fjärrvärmeproduktion!$N$819</f>
        <v>0</v>
      </c>
      <c r="E22" s="62">
        <f>[1]Fjärrvärmeproduktion!$Q$820</f>
        <v>0</v>
      </c>
      <c r="F22" s="62">
        <f>[1]Fjärrvärmeproduktion!$N$821</f>
        <v>0</v>
      </c>
      <c r="G22" s="62">
        <f>[1]Fjärrvärmeproduktion!$R$822</f>
        <v>0</v>
      </c>
      <c r="H22" s="62">
        <f>[1]Fjärrvärmeproduktion!$S$823</f>
        <v>0</v>
      </c>
      <c r="I22" s="62">
        <f>[1]Fjärrvärmeproduktion!$N$824</f>
        <v>0</v>
      </c>
      <c r="J22" s="62">
        <f>[1]Fjärrvärmeproduktion!$T$822</f>
        <v>0</v>
      </c>
      <c r="K22" s="62">
        <f>[1]Fjärrvärmeproduktion!U820</f>
        <v>0</v>
      </c>
      <c r="L22" s="62">
        <f>[1]Fjärrvärmeproduktion!V820</f>
        <v>0</v>
      </c>
      <c r="M22" s="62"/>
      <c r="N22" s="62"/>
      <c r="O22" s="62"/>
      <c r="P22" s="62">
        <f t="shared" si="2"/>
        <v>0</v>
      </c>
      <c r="Q22" s="20"/>
      <c r="R22" s="32" t="s">
        <v>24</v>
      </c>
      <c r="S22" s="56" t="str">
        <f>ROUND(P43/1000,0) &amp;" GWh"</f>
        <v>622 GWh</v>
      </c>
      <c r="T22" s="27"/>
      <c r="U22" s="25"/>
    </row>
    <row r="23" spans="1:34" ht="15.75">
      <c r="A23" s="5" t="s">
        <v>23</v>
      </c>
      <c r="B23" s="64">
        <v>0</v>
      </c>
      <c r="C23" s="62"/>
      <c r="D23" s="62">
        <f>[1]Fjärrvärmeproduktion!$N$827</f>
        <v>0</v>
      </c>
      <c r="E23" s="62">
        <f>[1]Fjärrvärmeproduktion!$Q$828</f>
        <v>0</v>
      </c>
      <c r="F23" s="62">
        <f>[1]Fjärrvärmeproduktion!$N$829</f>
        <v>0</v>
      </c>
      <c r="G23" s="62">
        <f>[1]Fjärrvärmeproduktion!$R$830</f>
        <v>0</v>
      </c>
      <c r="H23" s="62">
        <f>[1]Fjärrvärmeproduktion!$S$831</f>
        <v>0</v>
      </c>
      <c r="I23" s="62">
        <f>[1]Fjärrvärmeproduktion!$N$832</f>
        <v>0</v>
      </c>
      <c r="J23" s="62">
        <f>[1]Fjärrvärmeproduktion!$T$830</f>
        <v>0</v>
      </c>
      <c r="K23" s="62">
        <f>[1]Fjärrvärmeproduktion!U828</f>
        <v>0</v>
      </c>
      <c r="L23" s="62">
        <f>[1]Fjärrvärmeproduktion!V828</f>
        <v>0</v>
      </c>
      <c r="M23" s="62"/>
      <c r="N23" s="62"/>
      <c r="O23" s="62"/>
      <c r="P23" s="62">
        <f t="shared" si="2"/>
        <v>0</v>
      </c>
      <c r="Q23" s="20"/>
      <c r="R23" s="30"/>
      <c r="S23" s="4"/>
      <c r="T23" s="28"/>
      <c r="U23" s="25"/>
    </row>
    <row r="24" spans="1:34" ht="15.75">
      <c r="A24" s="5" t="s">
        <v>14</v>
      </c>
      <c r="B24" s="62">
        <f>SUM(B18:B23)</f>
        <v>68020</v>
      </c>
      <c r="C24" s="62">
        <f t="shared" ref="C24:O24" si="3">SUM(C18:C23)</f>
        <v>0</v>
      </c>
      <c r="D24" s="62">
        <f t="shared" si="3"/>
        <v>2077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68358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 t="shared" si="3"/>
        <v>0</v>
      </c>
      <c r="N24" s="62">
        <f t="shared" si="3"/>
        <v>0</v>
      </c>
      <c r="O24" s="62">
        <f t="shared" si="3"/>
        <v>0</v>
      </c>
      <c r="P24" s="62">
        <f t="shared" si="2"/>
        <v>70435</v>
      </c>
      <c r="Q24" s="20"/>
      <c r="R24" s="30"/>
      <c r="S24" s="4" t="s">
        <v>25</v>
      </c>
      <c r="T24" s="28" t="s">
        <v>26</v>
      </c>
      <c r="U24" s="25"/>
    </row>
    <row r="25" spans="1:34" ht="15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0"/>
      <c r="R25" s="53" t="str">
        <f>C30</f>
        <v>El</v>
      </c>
      <c r="S25" s="42" t="str">
        <f>ROUND((C43+M43)/1000,0) &amp;" GWh"</f>
        <v>301 GWh</v>
      </c>
      <c r="T25" s="31">
        <f>C$44</f>
        <v>0.48331183125718619</v>
      </c>
      <c r="U25" s="25"/>
    </row>
    <row r="26" spans="1:34" ht="15.75">
      <c r="B26" s="11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0"/>
      <c r="R26" s="54" t="str">
        <f>D30</f>
        <v>Oljeprodukter</v>
      </c>
      <c r="S26" s="42" t="str">
        <f>ROUND(D43/1000,0) &amp;" GWh"</f>
        <v>76 GWh</v>
      </c>
      <c r="T26" s="31">
        <f>D$44</f>
        <v>0.121678768565519</v>
      </c>
      <c r="U26" s="25"/>
    </row>
    <row r="27" spans="1:34" ht="15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0"/>
      <c r="R27" s="54" t="str">
        <f>E30</f>
        <v>Kol och koks</v>
      </c>
      <c r="S27" s="42" t="str">
        <f>ROUND(E43/1000,0) &amp;" GWh"</f>
        <v>0 GWh</v>
      </c>
      <c r="T27" s="31">
        <f>E$44</f>
        <v>0</v>
      </c>
      <c r="U27" s="25"/>
    </row>
    <row r="28" spans="1:34" ht="18.75">
      <c r="A28" s="3" t="s">
        <v>27</v>
      </c>
      <c r="B28" s="87"/>
      <c r="C28" s="58"/>
      <c r="D28" s="87"/>
      <c r="E28" s="87"/>
      <c r="F28" s="87"/>
      <c r="G28" s="87"/>
      <c r="H28" s="87"/>
      <c r="I28" s="58"/>
      <c r="J28" s="58"/>
      <c r="K28" s="58"/>
      <c r="L28" s="58"/>
      <c r="M28" s="58"/>
      <c r="N28" s="58"/>
      <c r="O28" s="58"/>
      <c r="P28" s="58"/>
      <c r="Q28" s="20"/>
      <c r="R28" s="54" t="str">
        <f>F30</f>
        <v>Gasol/naturgas</v>
      </c>
      <c r="S28" s="42" t="str">
        <f>ROUND(F43/1000,0) &amp;" GWh"</f>
        <v>137 GWh</v>
      </c>
      <c r="T28" s="31">
        <f>F$44</f>
        <v>0.2203547427722892</v>
      </c>
      <c r="U28" s="25"/>
    </row>
    <row r="29" spans="1:34" ht="15.75">
      <c r="A29" s="51" t="str">
        <f>A2</f>
        <v>1783 Hagfors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0"/>
      <c r="R29" s="54" t="str">
        <f>G30</f>
        <v>Biodrivmedel</v>
      </c>
      <c r="S29" s="42" t="str">
        <f>ROUND(G43/1000,0) &amp;" GWh"</f>
        <v>10 GWh</v>
      </c>
      <c r="T29" s="31">
        <f>G$44</f>
        <v>1.6508436298145801E-2</v>
      </c>
      <c r="U29" s="25"/>
    </row>
    <row r="30" spans="1:34" ht="30">
      <c r="A30" s="6">
        <f>'Värmlands län'!A30</f>
        <v>2020</v>
      </c>
      <c r="B30" s="88" t="s">
        <v>70</v>
      </c>
      <c r="C30" s="91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72</v>
      </c>
      <c r="N30" s="80" t="s">
        <v>73</v>
      </c>
      <c r="O30" s="80" t="s">
        <v>93</v>
      </c>
      <c r="P30" s="81" t="s">
        <v>29</v>
      </c>
      <c r="Q30" s="20"/>
      <c r="R30" s="53" t="str">
        <f>H30</f>
        <v>Biobränslen</v>
      </c>
      <c r="S30" s="42" t="str">
        <f>ROUND(H43/1000,0) &amp;" GWh"</f>
        <v>98 GWh</v>
      </c>
      <c r="T30" s="31">
        <f>H$44</f>
        <v>0.15814622110685989</v>
      </c>
      <c r="U30" s="25"/>
    </row>
    <row r="31" spans="1:34" s="18" customFormat="1">
      <c r="A31" s="17"/>
      <c r="B31" s="83" t="s">
        <v>65</v>
      </c>
      <c r="C31" s="89" t="s">
        <v>64</v>
      </c>
      <c r="D31" s="83" t="s">
        <v>59</v>
      </c>
      <c r="E31" s="84"/>
      <c r="F31" s="83" t="s">
        <v>61</v>
      </c>
      <c r="G31" s="83" t="s">
        <v>90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3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 ht="15.75">
      <c r="A32" s="5" t="s">
        <v>30</v>
      </c>
      <c r="B32" s="64">
        <f>[1]Slutanvändning!$N$1142</f>
        <v>0</v>
      </c>
      <c r="C32" s="62">
        <f>[1]Slutanvändning!$N$1143</f>
        <v>2</v>
      </c>
      <c r="D32" s="62">
        <f>[1]Slutanvändning!$N$1136</f>
        <v>3866</v>
      </c>
      <c r="E32" s="62">
        <f>[1]Slutanvändning!$Q$1137</f>
        <v>0</v>
      </c>
      <c r="F32" s="64">
        <f>[1]Slutanvändning!$N$1138</f>
        <v>0</v>
      </c>
      <c r="G32" s="62">
        <f>[1]Slutanvändning!$N$1139</f>
        <v>877</v>
      </c>
      <c r="H32" s="64">
        <f>[1]Slutanvändning!$N$1140</f>
        <v>0</v>
      </c>
      <c r="I32" s="62">
        <f>[1]Slutanvändning!$N$1141</f>
        <v>0</v>
      </c>
      <c r="J32" s="62"/>
      <c r="K32" s="62">
        <f>[1]Slutanvändning!T1137</f>
        <v>0</v>
      </c>
      <c r="L32" s="62">
        <f>[1]Slutanvändning!U1137</f>
        <v>0</v>
      </c>
      <c r="M32" s="62"/>
      <c r="N32" s="62"/>
      <c r="O32" s="62"/>
      <c r="P32" s="62">
        <f t="shared" ref="P32:P38" si="4">SUM(B32:N32)</f>
        <v>4745</v>
      </c>
      <c r="Q32" s="22"/>
      <c r="R32" s="54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75">
      <c r="A33" s="5" t="s">
        <v>33</v>
      </c>
      <c r="B33" s="64">
        <f>[1]Slutanvändning!$N$1151</f>
        <v>17130</v>
      </c>
      <c r="C33" s="62">
        <f>[1]Slutanvändning!$N$1152</f>
        <v>194656</v>
      </c>
      <c r="D33" s="62">
        <f>[1]Slutanvändning!$N$1145</f>
        <v>6297</v>
      </c>
      <c r="E33" s="62">
        <f>[1]Slutanvändning!$Q$1146</f>
        <v>0</v>
      </c>
      <c r="F33" s="142">
        <f>[1]Slutanvändning!$N$1147</f>
        <v>137044</v>
      </c>
      <c r="G33" s="62">
        <f>[1]Slutanvändning!$N$1148</f>
        <v>0</v>
      </c>
      <c r="H33" s="64">
        <f>[1]Slutanvändning!$N$1149</f>
        <v>1928</v>
      </c>
      <c r="I33" s="62">
        <f>[1]Slutanvändning!$N$1150</f>
        <v>0</v>
      </c>
      <c r="J33" s="62"/>
      <c r="K33" s="62">
        <f>[1]Slutanvändning!T1146</f>
        <v>0</v>
      </c>
      <c r="L33" s="62">
        <f>[1]Slutanvändning!U1146</f>
        <v>0</v>
      </c>
      <c r="M33" s="62"/>
      <c r="N33" s="62"/>
      <c r="O33" s="62"/>
      <c r="P33" s="140">
        <f t="shared" si="4"/>
        <v>357055</v>
      </c>
      <c r="Q33" s="22"/>
      <c r="R33" s="53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75">
      <c r="A34" s="5" t="s">
        <v>34</v>
      </c>
      <c r="B34" s="64">
        <f>[1]Slutanvändning!$N$1160</f>
        <v>6439</v>
      </c>
      <c r="C34" s="62">
        <f>[1]Slutanvändning!$N$1161</f>
        <v>9239</v>
      </c>
      <c r="D34" s="62">
        <f>[1]Slutanvändning!$N$1154</f>
        <v>1667</v>
      </c>
      <c r="E34" s="62">
        <f>[1]Slutanvändning!$Q$1155</f>
        <v>0</v>
      </c>
      <c r="F34" s="64">
        <f>[1]Slutanvändning!$N$1156</f>
        <v>0</v>
      </c>
      <c r="G34" s="62">
        <f>[1]Slutanvändning!$N$1157</f>
        <v>0</v>
      </c>
      <c r="H34" s="64">
        <f>[1]Slutanvändning!$N$1158</f>
        <v>0</v>
      </c>
      <c r="I34" s="62">
        <f>[1]Slutanvändning!$N$1159</f>
        <v>0</v>
      </c>
      <c r="J34" s="62"/>
      <c r="K34" s="62">
        <f>[1]Slutanvändning!T1155</f>
        <v>0</v>
      </c>
      <c r="L34" s="62">
        <f>[1]Slutanvändning!U1155</f>
        <v>0</v>
      </c>
      <c r="M34" s="62"/>
      <c r="N34" s="62"/>
      <c r="O34" s="62"/>
      <c r="P34" s="62">
        <f t="shared" si="4"/>
        <v>17345</v>
      </c>
      <c r="Q34" s="22"/>
      <c r="R34" s="54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75">
      <c r="A35" s="5" t="s">
        <v>35</v>
      </c>
      <c r="B35" s="64">
        <f>[1]Slutanvändning!$N$1169</f>
        <v>0</v>
      </c>
      <c r="C35" s="62">
        <f>[1]Slutanvändning!$N$1170</f>
        <v>0</v>
      </c>
      <c r="D35" s="62">
        <f>[1]Slutanvändning!$N$1163</f>
        <v>60819</v>
      </c>
      <c r="E35" s="62">
        <f>[1]Slutanvändning!$Q$1164</f>
        <v>0</v>
      </c>
      <c r="F35" s="64">
        <f>[1]Slutanvändning!$N$1165</f>
        <v>0</v>
      </c>
      <c r="G35" s="62">
        <f>[1]Slutanvändning!$N$1166</f>
        <v>9390</v>
      </c>
      <c r="H35" s="64">
        <f>[1]Slutanvändning!$N$1167</f>
        <v>0</v>
      </c>
      <c r="I35" s="62">
        <f>[1]Slutanvändning!$N$1168</f>
        <v>0</v>
      </c>
      <c r="J35" s="62"/>
      <c r="K35" s="62">
        <f>[1]Slutanvändning!T1164</f>
        <v>0</v>
      </c>
      <c r="L35" s="62">
        <f>[1]Slutanvändning!U1164</f>
        <v>0</v>
      </c>
      <c r="M35" s="62"/>
      <c r="N35" s="62"/>
      <c r="O35" s="62"/>
      <c r="P35" s="62">
        <f>SUM(B35:N35)</f>
        <v>70209</v>
      </c>
      <c r="Q35" s="22"/>
      <c r="R35" s="53" t="str">
        <f>M30</f>
        <v>Ånga</v>
      </c>
      <c r="S35" s="42" t="str">
        <f>ROUND(M43/1000,0) &amp;" GWh"</f>
        <v>0 GWh</v>
      </c>
      <c r="T35" s="31">
        <f>M$44</f>
        <v>0</v>
      </c>
      <c r="U35" s="25"/>
    </row>
    <row r="36" spans="1:47" ht="15.75">
      <c r="A36" s="5" t="s">
        <v>36</v>
      </c>
      <c r="B36" s="64">
        <f>[1]Slutanvändning!$N$1178</f>
        <v>4258</v>
      </c>
      <c r="C36" s="62">
        <f>[1]Slutanvändning!$N$1179</f>
        <v>20781</v>
      </c>
      <c r="D36" s="62">
        <f>[1]Slutanvändning!$N$1172</f>
        <v>52</v>
      </c>
      <c r="E36" s="62">
        <f>[1]Slutanvändning!$Q$1173</f>
        <v>0</v>
      </c>
      <c r="F36" s="64">
        <f>[1]Slutanvändning!$N$1174</f>
        <v>0</v>
      </c>
      <c r="G36" s="62">
        <f>[1]Slutanvändning!$N$1175</f>
        <v>0</v>
      </c>
      <c r="H36" s="64">
        <f>[1]Slutanvändning!$N$1176</f>
        <v>0</v>
      </c>
      <c r="I36" s="62">
        <f>[1]Slutanvändning!$N$1177</f>
        <v>0</v>
      </c>
      <c r="J36" s="62"/>
      <c r="K36" s="62">
        <f>[1]Slutanvändning!T1173</f>
        <v>0</v>
      </c>
      <c r="L36" s="62">
        <f>[1]Slutanvändning!U1173</f>
        <v>0</v>
      </c>
      <c r="M36" s="62"/>
      <c r="N36" s="62"/>
      <c r="O36" s="62"/>
      <c r="P36" s="62">
        <f t="shared" si="4"/>
        <v>25091</v>
      </c>
      <c r="Q36" s="22"/>
      <c r="R36" s="53" t="str">
        <f>N30</f>
        <v>Slam+starkgas</v>
      </c>
      <c r="S36" s="42" t="str">
        <f>ROUND(N43/1000,0) &amp;" GWh"</f>
        <v>0 GWh</v>
      </c>
      <c r="T36" s="31">
        <f>N$44</f>
        <v>0</v>
      </c>
      <c r="U36" s="25"/>
    </row>
    <row r="37" spans="1:47" ht="15.75">
      <c r="A37" s="5" t="s">
        <v>37</v>
      </c>
      <c r="B37" s="64">
        <f>[1]Slutanvändning!$N$1187</f>
        <v>7113</v>
      </c>
      <c r="C37" s="62">
        <f>[1]Slutanvändning!$N$1188</f>
        <v>53292</v>
      </c>
      <c r="D37" s="62">
        <f>[1]Slutanvändning!$N$1181</f>
        <v>864</v>
      </c>
      <c r="E37" s="62">
        <f>[1]Slutanvändning!$Q$1182</f>
        <v>0</v>
      </c>
      <c r="F37" s="64">
        <f>[1]Slutanvändning!$N$1183</f>
        <v>0</v>
      </c>
      <c r="G37" s="62">
        <f>[1]Slutanvändning!$N$1184</f>
        <v>0</v>
      </c>
      <c r="H37" s="64">
        <f>[1]Slutanvändning!$N$1185</f>
        <v>28069</v>
      </c>
      <c r="I37" s="62">
        <f>[1]Slutanvändning!$N$1186</f>
        <v>0</v>
      </c>
      <c r="J37" s="62"/>
      <c r="K37" s="62">
        <f>[1]Slutanvändning!T1182</f>
        <v>0</v>
      </c>
      <c r="L37" s="62">
        <f>[1]Slutanvändning!U1182</f>
        <v>0</v>
      </c>
      <c r="M37" s="62"/>
      <c r="N37" s="62"/>
      <c r="O37" s="62"/>
      <c r="P37" s="62">
        <f t="shared" si="4"/>
        <v>89338</v>
      </c>
      <c r="Q37" s="22"/>
      <c r="R37" s="54" t="str">
        <f>O30</f>
        <v>Beckolja</v>
      </c>
      <c r="S37" s="42" t="str">
        <f>ROUND(O43/1000,0) &amp;" GWh"</f>
        <v>0 GWh</v>
      </c>
      <c r="T37" s="31">
        <f>O$44</f>
        <v>0</v>
      </c>
      <c r="U37" s="25"/>
    </row>
    <row r="38" spans="1:47" ht="15.75">
      <c r="A38" s="5" t="s">
        <v>38</v>
      </c>
      <c r="B38" s="64">
        <f>[1]Slutanvändning!$N$1196</f>
        <v>23210</v>
      </c>
      <c r="C38" s="62">
        <f>[1]Slutanvändning!$N$1197</f>
        <v>348</v>
      </c>
      <c r="D38" s="62">
        <f>[1]Slutanvändning!$N$1190</f>
        <v>33</v>
      </c>
      <c r="E38" s="62">
        <f>[1]Slutanvändning!$Q$1191</f>
        <v>0</v>
      </c>
      <c r="F38" s="64">
        <f>[1]Slutanvändning!$N$1192</f>
        <v>0</v>
      </c>
      <c r="G38" s="62">
        <f>[1]Slutanvändning!$N$1193</f>
        <v>0</v>
      </c>
      <c r="H38" s="64">
        <f>[1]Slutanvändning!$N$1194</f>
        <v>0</v>
      </c>
      <c r="I38" s="62">
        <f>[1]Slutanvändning!$N$1195</f>
        <v>0</v>
      </c>
      <c r="J38" s="62"/>
      <c r="K38" s="62">
        <f>[1]Slutanvändning!T1191</f>
        <v>0</v>
      </c>
      <c r="L38" s="62">
        <f>[1]Slutanvändning!U1191</f>
        <v>0</v>
      </c>
      <c r="M38" s="62"/>
      <c r="N38" s="62"/>
      <c r="O38" s="62"/>
      <c r="P38" s="62">
        <f t="shared" si="4"/>
        <v>23591</v>
      </c>
      <c r="Q38" s="22"/>
      <c r="R38" s="33"/>
      <c r="S38" s="18"/>
      <c r="T38" s="29"/>
      <c r="U38" s="25"/>
    </row>
    <row r="39" spans="1:47" ht="15.75">
      <c r="A39" s="5" t="s">
        <v>39</v>
      </c>
      <c r="B39" s="64">
        <f>[1]Slutanvändning!$N$1205</f>
        <v>0</v>
      </c>
      <c r="C39" s="62">
        <f>[1]Slutanvändning!$N$1206</f>
        <v>0</v>
      </c>
      <c r="D39" s="62">
        <f>[1]Slutanvändning!$N$1199</f>
        <v>0</v>
      </c>
      <c r="E39" s="62">
        <f>[1]Slutanvändning!$Q$1200</f>
        <v>0</v>
      </c>
      <c r="F39" s="64">
        <f>[1]Slutanvändning!$N$1201</f>
        <v>0</v>
      </c>
      <c r="G39" s="62">
        <f>[1]Slutanvändning!$N$1202</f>
        <v>0</v>
      </c>
      <c r="H39" s="64">
        <f>[1]Slutanvändning!$N$1203</f>
        <v>0</v>
      </c>
      <c r="I39" s="62">
        <f>[1]Slutanvändning!$N$1204</f>
        <v>0</v>
      </c>
      <c r="J39" s="62"/>
      <c r="K39" s="62">
        <f>[1]Slutanvändning!T1200</f>
        <v>0</v>
      </c>
      <c r="L39" s="62">
        <f>[1]Slutanvändning!U1200</f>
        <v>0</v>
      </c>
      <c r="M39" s="62"/>
      <c r="N39" s="62"/>
      <c r="O39" s="62"/>
      <c r="P39" s="62">
        <f>SUM(B39:N39)</f>
        <v>0</v>
      </c>
      <c r="Q39" s="22"/>
      <c r="R39" s="30"/>
      <c r="S39" s="9"/>
      <c r="T39" s="44"/>
    </row>
    <row r="40" spans="1:47" ht="15.75">
      <c r="A40" s="5" t="s">
        <v>14</v>
      </c>
      <c r="B40" s="62">
        <f>SUM(B32:B39)</f>
        <v>58150</v>
      </c>
      <c r="C40" s="62">
        <f t="shared" ref="C40:O40" si="5">SUM(C32:C39)</f>
        <v>278318</v>
      </c>
      <c r="D40" s="62">
        <f t="shared" si="5"/>
        <v>73598</v>
      </c>
      <c r="E40" s="62">
        <f t="shared" si="5"/>
        <v>0</v>
      </c>
      <c r="F40" s="140">
        <f>SUM(F32:F39)</f>
        <v>137044</v>
      </c>
      <c r="G40" s="62">
        <f t="shared" si="5"/>
        <v>10267</v>
      </c>
      <c r="H40" s="62">
        <f t="shared" si="5"/>
        <v>29997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62">
        <f t="shared" si="5"/>
        <v>0</v>
      </c>
      <c r="O40" s="62">
        <f t="shared" si="5"/>
        <v>0</v>
      </c>
      <c r="P40" s="140">
        <f>SUM(B40:N40)</f>
        <v>587374</v>
      </c>
      <c r="Q40" s="22"/>
      <c r="R40" s="30"/>
      <c r="S40" s="9" t="s">
        <v>25</v>
      </c>
      <c r="T40" s="44" t="s">
        <v>26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6"/>
      <c r="R41" s="30" t="s">
        <v>40</v>
      </c>
      <c r="S41" s="45" t="str">
        <f>ROUND((B46+C46)/1000,0) &amp;" GWh"</f>
        <v>32 GWh</v>
      </c>
      <c r="T41" s="44"/>
    </row>
    <row r="42" spans="1:47">
      <c r="A42" s="35" t="s">
        <v>43</v>
      </c>
      <c r="B42" s="122">
        <f>B39+B38+B37</f>
        <v>30323</v>
      </c>
      <c r="C42" s="122">
        <f>C39+C38+C37</f>
        <v>53640</v>
      </c>
      <c r="D42" s="122">
        <f>D39+D38+D37</f>
        <v>897</v>
      </c>
      <c r="E42" s="122">
        <f t="shared" ref="E42:P42" si="6">E39+E38+E37</f>
        <v>0</v>
      </c>
      <c r="F42" s="123">
        <f t="shared" si="6"/>
        <v>0</v>
      </c>
      <c r="G42" s="122">
        <f t="shared" si="6"/>
        <v>0</v>
      </c>
      <c r="H42" s="122">
        <f t="shared" si="6"/>
        <v>28069</v>
      </c>
      <c r="I42" s="123">
        <f t="shared" si="6"/>
        <v>0</v>
      </c>
      <c r="J42" s="122">
        <f t="shared" si="6"/>
        <v>0</v>
      </c>
      <c r="K42" s="122">
        <f t="shared" si="6"/>
        <v>0</v>
      </c>
      <c r="L42" s="122">
        <f t="shared" si="6"/>
        <v>0</v>
      </c>
      <c r="M42" s="122">
        <f t="shared" si="6"/>
        <v>0</v>
      </c>
      <c r="N42" s="122">
        <f t="shared" si="6"/>
        <v>0</v>
      </c>
      <c r="O42" s="122">
        <f t="shared" si="6"/>
        <v>0</v>
      </c>
      <c r="P42" s="122">
        <f t="shared" si="6"/>
        <v>112929</v>
      </c>
      <c r="Q42" s="23"/>
      <c r="R42" s="30" t="s">
        <v>41</v>
      </c>
      <c r="S42" s="10" t="str">
        <f>ROUND(P42/1000,0) &amp;" GWh"</f>
        <v>113 GWh</v>
      </c>
      <c r="T42" s="31">
        <f>P42/P40</f>
        <v>0.19226080827547695</v>
      </c>
    </row>
    <row r="43" spans="1:47">
      <c r="A43" s="36" t="s">
        <v>45</v>
      </c>
      <c r="B43" s="124"/>
      <c r="C43" s="125">
        <f>C40+C24-C7+C46</f>
        <v>300583.44</v>
      </c>
      <c r="D43" s="125">
        <f t="shared" ref="D43:O43" si="7">D11+D24+D40</f>
        <v>75675</v>
      </c>
      <c r="E43" s="125">
        <f t="shared" si="7"/>
        <v>0</v>
      </c>
      <c r="F43" s="125">
        <f t="shared" si="7"/>
        <v>137044</v>
      </c>
      <c r="G43" s="125">
        <f t="shared" si="7"/>
        <v>10267</v>
      </c>
      <c r="H43" s="125">
        <f t="shared" si="7"/>
        <v>98355</v>
      </c>
      <c r="I43" s="125">
        <f t="shared" si="7"/>
        <v>0</v>
      </c>
      <c r="J43" s="125">
        <f t="shared" si="7"/>
        <v>0</v>
      </c>
      <c r="K43" s="125">
        <f t="shared" si="7"/>
        <v>0</v>
      </c>
      <c r="L43" s="125">
        <f t="shared" si="7"/>
        <v>0</v>
      </c>
      <c r="M43" s="125">
        <f t="shared" si="7"/>
        <v>0</v>
      </c>
      <c r="N43" s="125">
        <f t="shared" si="7"/>
        <v>0</v>
      </c>
      <c r="O43" s="125">
        <f t="shared" si="7"/>
        <v>0</v>
      </c>
      <c r="P43" s="126">
        <f>SUM(C43:O43)-M43</f>
        <v>621924.43999999994</v>
      </c>
      <c r="Q43" s="23"/>
      <c r="R43" s="30" t="s">
        <v>42</v>
      </c>
      <c r="S43" s="10" t="str">
        <f>ROUND(P36/1000,0) &amp;" GWh"</f>
        <v>25 GWh</v>
      </c>
      <c r="T43" s="43">
        <f>P36/P40</f>
        <v>4.2717246592460678E-2</v>
      </c>
    </row>
    <row r="44" spans="1:47">
      <c r="A44" s="36" t="s">
        <v>46</v>
      </c>
      <c r="B44" s="91"/>
      <c r="C44" s="93">
        <f>C43/$P$43</f>
        <v>0.48331183125718619</v>
      </c>
      <c r="D44" s="93">
        <f t="shared" ref="D44:P44" si="8">D43/$P$43</f>
        <v>0.121678768565519</v>
      </c>
      <c r="E44" s="93">
        <f t="shared" si="8"/>
        <v>0</v>
      </c>
      <c r="F44" s="93">
        <f t="shared" si="8"/>
        <v>0.2203547427722892</v>
      </c>
      <c r="G44" s="93">
        <f t="shared" si="8"/>
        <v>1.6508436298145801E-2</v>
      </c>
      <c r="H44" s="93">
        <f t="shared" si="8"/>
        <v>0.15814622110685989</v>
      </c>
      <c r="I44" s="93">
        <f t="shared" si="8"/>
        <v>0</v>
      </c>
      <c r="J44" s="93">
        <f t="shared" si="8"/>
        <v>0</v>
      </c>
      <c r="K44" s="93">
        <f t="shared" si="8"/>
        <v>0</v>
      </c>
      <c r="L44" s="93">
        <f t="shared" si="8"/>
        <v>0</v>
      </c>
      <c r="M44" s="93">
        <f t="shared" si="8"/>
        <v>0</v>
      </c>
      <c r="N44" s="93">
        <f t="shared" si="8"/>
        <v>0</v>
      </c>
      <c r="O44" s="93">
        <f t="shared" si="8"/>
        <v>0</v>
      </c>
      <c r="P44" s="93">
        <f t="shared" si="8"/>
        <v>1</v>
      </c>
      <c r="Q44" s="23"/>
      <c r="R44" s="30" t="s">
        <v>44</v>
      </c>
      <c r="S44" s="10" t="str">
        <f>ROUND(P34/1000,0) &amp;" GWh"</f>
        <v>17 GWh</v>
      </c>
      <c r="T44" s="31">
        <f>P34/P40</f>
        <v>2.9529737441561937E-2</v>
      </c>
      <c r="U44" s="25"/>
    </row>
    <row r="45" spans="1:47">
      <c r="A45" s="37"/>
      <c r="B45" s="90"/>
      <c r="C45" s="91"/>
      <c r="D45" s="91"/>
      <c r="E45" s="91"/>
      <c r="F45" s="88"/>
      <c r="G45" s="91"/>
      <c r="H45" s="91"/>
      <c r="I45" s="88"/>
      <c r="J45" s="91"/>
      <c r="K45" s="91"/>
      <c r="L45" s="91"/>
      <c r="M45" s="91"/>
      <c r="N45" s="88"/>
      <c r="O45" s="88"/>
      <c r="P45" s="88"/>
      <c r="Q45" s="23"/>
      <c r="R45" s="30" t="s">
        <v>31</v>
      </c>
      <c r="S45" s="10" t="str">
        <f>ROUND(P32/1000,0) &amp;" GWh"</f>
        <v>5 GWh</v>
      </c>
      <c r="T45" s="31">
        <f>P32/P40</f>
        <v>8.0783282882796997E-3</v>
      </c>
      <c r="U45" s="25"/>
    </row>
    <row r="46" spans="1:47">
      <c r="A46" s="37" t="s">
        <v>49</v>
      </c>
      <c r="B46" s="92">
        <f>B24-B40</f>
        <v>9870</v>
      </c>
      <c r="C46" s="92">
        <f>(C40+C24)*0.08</f>
        <v>22265.439999999999</v>
      </c>
      <c r="D46" s="91"/>
      <c r="E46" s="91"/>
      <c r="F46" s="88"/>
      <c r="G46" s="91"/>
      <c r="H46" s="91"/>
      <c r="I46" s="88"/>
      <c r="J46" s="91"/>
      <c r="K46" s="91"/>
      <c r="L46" s="91"/>
      <c r="M46" s="91"/>
      <c r="N46" s="88"/>
      <c r="O46" s="88"/>
      <c r="P46" s="77"/>
      <c r="Q46" s="23"/>
      <c r="R46" s="30" t="s">
        <v>47</v>
      </c>
      <c r="S46" s="10" t="str">
        <f>ROUND(P33/1000,0) &amp;" GWh"</f>
        <v>357 GWh</v>
      </c>
      <c r="T46" s="43">
        <f>P33/P40</f>
        <v>0.6078835631131102</v>
      </c>
      <c r="U46" s="25"/>
    </row>
    <row r="47" spans="1:47">
      <c r="A47" s="37" t="s">
        <v>51</v>
      </c>
      <c r="B47" s="94">
        <f>B46/B24</f>
        <v>0.14510438106439283</v>
      </c>
      <c r="C47" s="94">
        <f>C46/(C40+C24)</f>
        <v>0.08</v>
      </c>
      <c r="D47" s="91"/>
      <c r="E47" s="91"/>
      <c r="F47" s="88"/>
      <c r="G47" s="91"/>
      <c r="H47" s="91"/>
      <c r="I47" s="88"/>
      <c r="J47" s="91"/>
      <c r="K47" s="91"/>
      <c r="L47" s="91"/>
      <c r="M47" s="91"/>
      <c r="N47" s="88"/>
      <c r="O47" s="88"/>
      <c r="P47" s="88"/>
      <c r="Q47" s="23"/>
      <c r="R47" s="30" t="s">
        <v>48</v>
      </c>
      <c r="S47" s="10" t="str">
        <f>ROUND(P35/1000,0) &amp;" GWh"</f>
        <v>70 GWh</v>
      </c>
      <c r="T47" s="43">
        <f>P35/P40</f>
        <v>0.11953031628911051</v>
      </c>
    </row>
    <row r="48" spans="1:47" ht="15.75" thickBot="1">
      <c r="A48" s="12"/>
      <c r="B48" s="95"/>
      <c r="C48" s="96"/>
      <c r="D48" s="97"/>
      <c r="E48" s="97"/>
      <c r="F48" s="98"/>
      <c r="G48" s="97"/>
      <c r="H48" s="97"/>
      <c r="I48" s="98"/>
      <c r="J48" s="97"/>
      <c r="K48" s="97"/>
      <c r="L48" s="97"/>
      <c r="M48" s="96"/>
      <c r="N48" s="99"/>
      <c r="O48" s="99"/>
      <c r="P48" s="99"/>
      <c r="Q48" s="55"/>
      <c r="R48" s="47" t="s">
        <v>50</v>
      </c>
      <c r="S48" s="10" t="str">
        <f>ROUND(P40/1000,0) &amp;" GWh"</f>
        <v>587 GWh</v>
      </c>
      <c r="T48" s="48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5"/>
      <c r="C49" s="96"/>
      <c r="D49" s="97"/>
      <c r="E49" s="97"/>
      <c r="F49" s="98"/>
      <c r="G49" s="97"/>
      <c r="H49" s="97"/>
      <c r="I49" s="98"/>
      <c r="J49" s="97"/>
      <c r="K49" s="97"/>
      <c r="L49" s="97"/>
      <c r="M49" s="96"/>
      <c r="N49" s="99"/>
      <c r="O49" s="99"/>
      <c r="P49" s="99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00"/>
      <c r="C50" s="101"/>
      <c r="D50" s="102"/>
      <c r="E50" s="102"/>
      <c r="F50" s="103"/>
      <c r="G50" s="102"/>
      <c r="H50" s="102"/>
      <c r="I50" s="103"/>
      <c r="J50" s="102"/>
      <c r="K50" s="102"/>
      <c r="L50" s="102"/>
      <c r="M50" s="104"/>
      <c r="N50" s="105"/>
      <c r="O50" s="105"/>
      <c r="P50" s="105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00"/>
      <c r="C51" s="104"/>
      <c r="D51" s="102"/>
      <c r="E51" s="102"/>
      <c r="F51" s="103"/>
      <c r="G51" s="102"/>
      <c r="H51" s="102"/>
      <c r="I51" s="103"/>
      <c r="J51" s="102"/>
      <c r="K51" s="102"/>
      <c r="L51" s="102"/>
      <c r="M51" s="104"/>
      <c r="N51" s="105"/>
      <c r="O51" s="105"/>
      <c r="P51" s="105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00"/>
      <c r="C52" s="104"/>
      <c r="D52" s="102"/>
      <c r="E52" s="102"/>
      <c r="F52" s="103"/>
      <c r="G52" s="102"/>
      <c r="H52" s="102"/>
      <c r="I52" s="103"/>
      <c r="J52" s="102"/>
      <c r="K52" s="102"/>
      <c r="L52" s="102"/>
      <c r="M52" s="104"/>
      <c r="N52" s="105"/>
      <c r="O52" s="105"/>
      <c r="P52" s="105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00"/>
      <c r="C53" s="104"/>
      <c r="D53" s="102"/>
      <c r="E53" s="102"/>
      <c r="F53" s="103"/>
      <c r="G53" s="102"/>
      <c r="H53" s="102"/>
      <c r="I53" s="103"/>
      <c r="J53" s="102"/>
      <c r="K53" s="102"/>
      <c r="L53" s="102"/>
      <c r="M53" s="104"/>
      <c r="N53" s="105"/>
      <c r="O53" s="105"/>
      <c r="P53" s="105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00"/>
      <c r="C54" s="104"/>
      <c r="D54" s="102"/>
      <c r="E54" s="102"/>
      <c r="F54" s="103"/>
      <c r="G54" s="102"/>
      <c r="H54" s="102"/>
      <c r="I54" s="103"/>
      <c r="J54" s="102"/>
      <c r="K54" s="102"/>
      <c r="L54" s="102"/>
      <c r="M54" s="104"/>
      <c r="N54" s="105"/>
      <c r="O54" s="105"/>
      <c r="P54" s="105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00"/>
      <c r="C55" s="104"/>
      <c r="D55" s="102"/>
      <c r="E55" s="102"/>
      <c r="F55" s="103"/>
      <c r="G55" s="102"/>
      <c r="H55" s="102"/>
      <c r="I55" s="103"/>
      <c r="J55" s="102"/>
      <c r="K55" s="102"/>
      <c r="L55" s="102"/>
      <c r="M55" s="104"/>
      <c r="N55" s="105"/>
      <c r="O55" s="105"/>
      <c r="P55" s="105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00"/>
      <c r="C56" s="104"/>
      <c r="D56" s="102"/>
      <c r="E56" s="102"/>
      <c r="F56" s="103"/>
      <c r="G56" s="102"/>
      <c r="H56" s="102"/>
      <c r="I56" s="103"/>
      <c r="J56" s="102"/>
      <c r="K56" s="102"/>
      <c r="L56" s="102"/>
      <c r="M56" s="104"/>
      <c r="N56" s="105"/>
      <c r="O56" s="105"/>
      <c r="P56" s="105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00"/>
      <c r="C57" s="104"/>
      <c r="D57" s="102"/>
      <c r="E57" s="102"/>
      <c r="F57" s="103"/>
      <c r="G57" s="102"/>
      <c r="H57" s="102"/>
      <c r="I57" s="103"/>
      <c r="J57" s="102"/>
      <c r="K57" s="102"/>
      <c r="L57" s="102"/>
      <c r="M57" s="104"/>
      <c r="N57" s="105"/>
      <c r="O57" s="105"/>
      <c r="P57" s="105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06"/>
      <c r="C58" s="107"/>
      <c r="D58" s="108"/>
      <c r="E58" s="108"/>
      <c r="F58" s="109"/>
      <c r="G58" s="108"/>
      <c r="H58" s="108"/>
      <c r="I58" s="109"/>
      <c r="J58" s="108"/>
      <c r="K58" s="108"/>
      <c r="L58" s="108"/>
      <c r="M58" s="110"/>
      <c r="N58" s="111"/>
      <c r="O58" s="111"/>
      <c r="P58" s="112"/>
      <c r="Q58" s="9"/>
      <c r="R58" s="9"/>
      <c r="S58" s="34"/>
      <c r="T58" s="38"/>
    </row>
    <row r="59" spans="1:47" ht="15.75">
      <c r="A59" s="9"/>
      <c r="B59" s="106"/>
      <c r="C59" s="107"/>
      <c r="D59" s="108"/>
      <c r="E59" s="108"/>
      <c r="F59" s="109"/>
      <c r="G59" s="108"/>
      <c r="H59" s="108"/>
      <c r="I59" s="109"/>
      <c r="J59" s="108"/>
      <c r="K59" s="108"/>
      <c r="L59" s="108"/>
      <c r="M59" s="110"/>
      <c r="N59" s="111"/>
      <c r="O59" s="111"/>
      <c r="P59" s="112"/>
      <c r="Q59" s="9"/>
      <c r="R59" s="9"/>
      <c r="S59" s="14"/>
      <c r="T59" s="15"/>
    </row>
    <row r="60" spans="1:47" ht="15.75">
      <c r="A60" s="9"/>
      <c r="B60" s="106"/>
      <c r="C60" s="107"/>
      <c r="D60" s="108"/>
      <c r="E60" s="108"/>
      <c r="F60" s="109"/>
      <c r="G60" s="108"/>
      <c r="H60" s="108"/>
      <c r="I60" s="109"/>
      <c r="J60" s="108"/>
      <c r="K60" s="108"/>
      <c r="L60" s="108"/>
      <c r="M60" s="110"/>
      <c r="N60" s="111"/>
      <c r="O60" s="111"/>
      <c r="P60" s="112"/>
      <c r="Q60" s="9"/>
      <c r="R60" s="9"/>
      <c r="S60" s="9"/>
      <c r="T60" s="34"/>
    </row>
    <row r="61" spans="1:47" ht="15.75">
      <c r="A61" s="8"/>
      <c r="B61" s="106"/>
      <c r="C61" s="107"/>
      <c r="D61" s="108"/>
      <c r="E61" s="108"/>
      <c r="F61" s="109"/>
      <c r="G61" s="108"/>
      <c r="H61" s="108"/>
      <c r="I61" s="109"/>
      <c r="J61" s="108"/>
      <c r="K61" s="108"/>
      <c r="L61" s="108"/>
      <c r="M61" s="110"/>
      <c r="N61" s="111"/>
      <c r="O61" s="111"/>
      <c r="P61" s="112"/>
      <c r="Q61" s="9"/>
      <c r="R61" s="9"/>
      <c r="S61" s="49"/>
      <c r="T61" s="50"/>
    </row>
    <row r="62" spans="1:47" ht="15.75">
      <c r="A62" s="9"/>
      <c r="B62" s="106"/>
      <c r="C62" s="107"/>
      <c r="D62" s="106"/>
      <c r="E62" s="106"/>
      <c r="F62" s="113"/>
      <c r="G62" s="106"/>
      <c r="H62" s="106"/>
      <c r="I62" s="113"/>
      <c r="J62" s="106"/>
      <c r="K62" s="106"/>
      <c r="L62" s="106"/>
      <c r="M62" s="110"/>
      <c r="N62" s="111"/>
      <c r="O62" s="111"/>
      <c r="P62" s="112"/>
      <c r="Q62" s="9"/>
      <c r="R62" s="9"/>
      <c r="S62" s="34"/>
      <c r="T62" s="38"/>
    </row>
    <row r="63" spans="1:47" ht="15.75">
      <c r="A63" s="9"/>
      <c r="B63" s="106"/>
      <c r="C63" s="114"/>
      <c r="D63" s="106"/>
      <c r="E63" s="106"/>
      <c r="F63" s="113"/>
      <c r="G63" s="106"/>
      <c r="H63" s="106"/>
      <c r="I63" s="113"/>
      <c r="J63" s="106"/>
      <c r="K63" s="106"/>
      <c r="L63" s="106"/>
      <c r="M63" s="114"/>
      <c r="N63" s="112"/>
      <c r="O63" s="112"/>
      <c r="P63" s="112"/>
      <c r="Q63" s="9"/>
      <c r="R63" s="9"/>
      <c r="S63" s="34"/>
      <c r="T63" s="38"/>
    </row>
    <row r="64" spans="1:47" ht="15.75">
      <c r="A64" s="9"/>
      <c r="B64" s="106"/>
      <c r="C64" s="114"/>
      <c r="D64" s="106"/>
      <c r="E64" s="106"/>
      <c r="F64" s="113"/>
      <c r="G64" s="106"/>
      <c r="H64" s="106"/>
      <c r="I64" s="113"/>
      <c r="J64" s="106"/>
      <c r="K64" s="106"/>
      <c r="L64" s="106"/>
      <c r="M64" s="114"/>
      <c r="N64" s="112"/>
      <c r="O64" s="112"/>
      <c r="P64" s="112"/>
      <c r="Q64" s="9"/>
      <c r="R64" s="9"/>
      <c r="S64" s="34"/>
      <c r="T64" s="38"/>
    </row>
    <row r="65" spans="1:20" ht="15.75">
      <c r="A65" s="9"/>
      <c r="B65" s="91"/>
      <c r="C65" s="114"/>
      <c r="D65" s="91"/>
      <c r="E65" s="91"/>
      <c r="F65" s="88"/>
      <c r="G65" s="91"/>
      <c r="H65" s="91"/>
      <c r="I65" s="88"/>
      <c r="J65" s="91"/>
      <c r="K65" s="106"/>
      <c r="L65" s="106"/>
      <c r="M65" s="114"/>
      <c r="N65" s="112"/>
      <c r="O65" s="112"/>
      <c r="P65" s="112"/>
      <c r="Q65" s="9"/>
      <c r="R65" s="9"/>
      <c r="S65" s="34"/>
      <c r="T65" s="38"/>
    </row>
    <row r="66" spans="1:20" ht="15.75">
      <c r="A66" s="9"/>
      <c r="B66" s="91"/>
      <c r="C66" s="114"/>
      <c r="D66" s="91"/>
      <c r="E66" s="91"/>
      <c r="F66" s="88"/>
      <c r="G66" s="91"/>
      <c r="H66" s="91"/>
      <c r="I66" s="88"/>
      <c r="J66" s="91"/>
      <c r="K66" s="106"/>
      <c r="L66" s="106"/>
      <c r="M66" s="114"/>
      <c r="N66" s="112"/>
      <c r="O66" s="112"/>
      <c r="P66" s="112"/>
      <c r="Q66" s="9"/>
      <c r="R66" s="9"/>
      <c r="S66" s="34"/>
      <c r="T66" s="38"/>
    </row>
    <row r="67" spans="1:20" ht="15.75">
      <c r="A67" s="9"/>
      <c r="B67" s="91"/>
      <c r="C67" s="114"/>
      <c r="D67" s="91"/>
      <c r="E67" s="91"/>
      <c r="F67" s="88"/>
      <c r="G67" s="91"/>
      <c r="H67" s="91"/>
      <c r="I67" s="88"/>
      <c r="J67" s="91"/>
      <c r="K67" s="106"/>
      <c r="L67" s="106"/>
      <c r="M67" s="114"/>
      <c r="N67" s="112"/>
      <c r="O67" s="112"/>
      <c r="P67" s="112"/>
      <c r="Q67" s="9"/>
      <c r="R67" s="9"/>
      <c r="S67" s="34"/>
      <c r="T67" s="38"/>
    </row>
    <row r="68" spans="1:20" ht="15.75">
      <c r="A68" s="9"/>
      <c r="B68" s="91"/>
      <c r="C68" s="114"/>
      <c r="D68" s="91"/>
      <c r="E68" s="91"/>
      <c r="F68" s="88"/>
      <c r="G68" s="91"/>
      <c r="H68" s="91"/>
      <c r="I68" s="88"/>
      <c r="J68" s="91"/>
      <c r="K68" s="106"/>
      <c r="L68" s="106"/>
      <c r="M68" s="114"/>
      <c r="N68" s="112"/>
      <c r="O68" s="112"/>
      <c r="P68" s="112"/>
      <c r="Q68" s="9"/>
      <c r="R68" s="39"/>
      <c r="S68" s="14"/>
      <c r="T68" s="16"/>
    </row>
    <row r="69" spans="1:20">
      <c r="A69" s="9"/>
      <c r="B69" s="91"/>
      <c r="C69" s="114"/>
      <c r="D69" s="91"/>
      <c r="E69" s="91"/>
      <c r="F69" s="88"/>
      <c r="G69" s="91"/>
      <c r="H69" s="91"/>
      <c r="I69" s="88"/>
      <c r="J69" s="91"/>
      <c r="K69" s="106"/>
      <c r="L69" s="106"/>
      <c r="M69" s="114"/>
      <c r="N69" s="112"/>
      <c r="O69" s="112"/>
      <c r="P69" s="112"/>
      <c r="Q69" s="9"/>
    </row>
    <row r="70" spans="1:20">
      <c r="A70" s="9"/>
      <c r="B70" s="91"/>
      <c r="C70" s="114"/>
      <c r="D70" s="91"/>
      <c r="E70" s="91"/>
      <c r="F70" s="88"/>
      <c r="G70" s="91"/>
      <c r="H70" s="91"/>
      <c r="I70" s="88"/>
      <c r="J70" s="91"/>
      <c r="K70" s="106"/>
      <c r="L70" s="106"/>
      <c r="M70" s="114"/>
      <c r="N70" s="112"/>
      <c r="O70" s="112"/>
      <c r="P70" s="112"/>
      <c r="Q70" s="9"/>
    </row>
    <row r="71" spans="1:20" ht="15.75">
      <c r="A71" s="9"/>
      <c r="B71" s="115"/>
      <c r="C71" s="114"/>
      <c r="D71" s="115"/>
      <c r="E71" s="115"/>
      <c r="F71" s="116"/>
      <c r="G71" s="115"/>
      <c r="H71" s="115"/>
      <c r="I71" s="116"/>
      <c r="J71" s="115"/>
      <c r="K71" s="106"/>
      <c r="L71" s="106"/>
      <c r="M71" s="114"/>
      <c r="N71" s="112"/>
      <c r="O71" s="112"/>
      <c r="P71" s="112"/>
      <c r="Q71" s="9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Props1.xml><?xml version="1.0" encoding="utf-8"?>
<ds:datastoreItem xmlns:ds="http://schemas.openxmlformats.org/officeDocument/2006/customXml" ds:itemID="{CEC3C85F-7017-4A13-9496-1C7482AFC54D}"/>
</file>

<file path=customXml/itemProps2.xml><?xml version="1.0" encoding="utf-8"?>
<ds:datastoreItem xmlns:ds="http://schemas.openxmlformats.org/officeDocument/2006/customXml" ds:itemID="{70738083-536C-48E5-B091-E0B18A553C06}"/>
</file>

<file path=customXml/itemProps3.xml><?xml version="1.0" encoding="utf-8"?>
<ds:datastoreItem xmlns:ds="http://schemas.openxmlformats.org/officeDocument/2006/customXml" ds:itemID="{26775692-EEB9-457C-9F41-4018AE6E29BE}"/>
</file>

<file path=customXml/itemProps4.xml><?xml version="1.0" encoding="utf-8"?>
<ds:datastoreItem xmlns:ds="http://schemas.openxmlformats.org/officeDocument/2006/customXml" ds:itemID="{25AA97BB-31D2-41B4-AF2C-8725E1301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INSTRUKTIONER</vt:lpstr>
      <vt:lpstr>FV imp-exp</vt:lpstr>
      <vt:lpstr>Värmlands län</vt:lpstr>
      <vt:lpstr>Arvika</vt:lpstr>
      <vt:lpstr>Eda</vt:lpstr>
      <vt:lpstr>Filipstad</vt:lpstr>
      <vt:lpstr>Forshaga</vt:lpstr>
      <vt:lpstr>Grums</vt:lpstr>
      <vt:lpstr>Hagfors</vt:lpstr>
      <vt:lpstr>Hammarö</vt:lpstr>
      <vt:lpstr>Karlstad</vt:lpstr>
      <vt:lpstr>Kil</vt:lpstr>
      <vt:lpstr>Kristinehamn</vt:lpstr>
      <vt:lpstr>Munkfors</vt:lpstr>
      <vt:lpstr>Storfors</vt:lpstr>
      <vt:lpstr>Sunne</vt:lpstr>
      <vt:lpstr>Säffle</vt:lpstr>
      <vt:lpstr>Torsby</vt:lpstr>
      <vt:lpstr>Årjäng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Forsman, Erik</cp:lastModifiedBy>
  <dcterms:created xsi:type="dcterms:W3CDTF">2016-02-06T11:09:18Z</dcterms:created>
  <dcterms:modified xsi:type="dcterms:W3CDTF">2022-11-14T09:26:34Z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