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0.xml" ContentType="application/vnd.openxmlformats-officedocument.spreadsheetml.comments+xml"/>
  <Override PartName="/xl/comments4.xml" ContentType="application/vnd.openxmlformats-officedocument.spreadsheetml.comments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xl/comments5.xml" ContentType="application/vnd.openxmlformats-officedocument.spreadsheetml.comments+xml"/>
  <Override PartName="/xl/comments7.xml" ContentType="application/vnd.openxmlformats-officedocument.spreadsheetml.comments+xml"/>
  <Override PartName="/xl/comments11.xml" ContentType="application/vnd.openxmlformats-officedocument.spreadsheetml.comments+xml"/>
  <Override PartName="/xl/comments3.xml" ContentType="application/vnd.openxmlformats-officedocument.spreadsheetml.comments+xml"/>
  <Override PartName="/xl/comments12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xl/comments15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13.xml" ContentType="application/vnd.openxmlformats-officedocument.spreadsheetml.comment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odeName="ThisWorkbook" autoCompressPictures="0"/>
  <bookViews>
    <workbookView xWindow="0" yWindow="0" windowWidth="38400" windowHeight="21060" tabRatio="809"/>
  </bookViews>
  <sheets>
    <sheet name="Västerbotten" sheetId="18" r:id="rId1"/>
    <sheet name="Nordmaling" sheetId="2" r:id="rId2"/>
    <sheet name="Bjurholm" sheetId="3" r:id="rId3"/>
    <sheet name="Vindeln" sheetId="4" r:id="rId4"/>
    <sheet name="Robertsfors" sheetId="5" r:id="rId5"/>
    <sheet name="Norsjö" sheetId="6" r:id="rId6"/>
    <sheet name="Malå" sheetId="7" r:id="rId7"/>
    <sheet name="Storuman" sheetId="8" r:id="rId8"/>
    <sheet name="Sorsele" sheetId="9" r:id="rId9"/>
    <sheet name="Dorotea" sheetId="10" r:id="rId10"/>
    <sheet name="Vännäs" sheetId="11" r:id="rId11"/>
    <sheet name="Vilhelmina" sheetId="12" r:id="rId12"/>
    <sheet name="Åsele" sheetId="13" r:id="rId13"/>
    <sheet name="Umeå" sheetId="14" r:id="rId14"/>
    <sheet name="Lycksele" sheetId="15" r:id="rId15"/>
    <sheet name="Skellefteå" sheetId="16" r:id="rId1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8" i="18" l="1"/>
  <c r="N37" i="18"/>
  <c r="N36" i="18"/>
  <c r="N41" i="18"/>
  <c r="N31" i="18"/>
  <c r="N32" i="18"/>
  <c r="N33" i="18"/>
  <c r="N34" i="18"/>
  <c r="N35" i="18"/>
  <c r="N39" i="18"/>
  <c r="O41" i="18"/>
  <c r="T42" i="18"/>
  <c r="O35" i="18"/>
  <c r="T43" i="18"/>
  <c r="O33" i="18"/>
  <c r="T44" i="18"/>
  <c r="O31" i="18"/>
  <c r="T45" i="18"/>
  <c r="O32" i="18"/>
  <c r="T46" i="18"/>
  <c r="O34" i="18"/>
  <c r="T47" i="18"/>
  <c r="T48" i="18"/>
  <c r="S42" i="18"/>
  <c r="S43" i="18"/>
  <c r="S44" i="18"/>
  <c r="S45" i="18"/>
  <c r="S46" i="18"/>
  <c r="S47" i="18"/>
  <c r="S48" i="18"/>
  <c r="B10" i="18"/>
  <c r="M23" i="18"/>
  <c r="M39" i="18"/>
  <c r="M45" i="18"/>
  <c r="B23" i="18"/>
  <c r="B39" i="18"/>
  <c r="B45" i="18"/>
  <c r="B46" i="18"/>
  <c r="N45" i="18"/>
  <c r="C39" i="18"/>
  <c r="C23" i="18"/>
  <c r="C42" i="18"/>
  <c r="D39" i="18"/>
  <c r="D23" i="18"/>
  <c r="D10" i="18"/>
  <c r="D42" i="18"/>
  <c r="E39" i="18"/>
  <c r="E23" i="18"/>
  <c r="E10" i="18"/>
  <c r="E42" i="18"/>
  <c r="F39" i="18"/>
  <c r="F23" i="18"/>
  <c r="F10" i="18"/>
  <c r="F42" i="18"/>
  <c r="G39" i="18"/>
  <c r="G23" i="18"/>
  <c r="G10" i="18"/>
  <c r="G42" i="18"/>
  <c r="H39" i="18"/>
  <c r="H23" i="18"/>
  <c r="H10" i="18"/>
  <c r="H42" i="18"/>
  <c r="I39" i="18"/>
  <c r="I23" i="18"/>
  <c r="I10" i="18"/>
  <c r="I42" i="18"/>
  <c r="J39" i="18"/>
  <c r="J23" i="18"/>
  <c r="J10" i="18"/>
  <c r="J42" i="18"/>
  <c r="K39" i="18"/>
  <c r="K23" i="18"/>
  <c r="K10" i="18"/>
  <c r="K42" i="18"/>
  <c r="L39" i="18"/>
  <c r="L23" i="18"/>
  <c r="L42" i="18"/>
  <c r="M42" i="18"/>
  <c r="N42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S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O38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23" i="18"/>
  <c r="N17" i="18"/>
  <c r="N18" i="18"/>
  <c r="N19" i="18"/>
  <c r="N20" i="18"/>
  <c r="N23" i="18"/>
  <c r="N6" i="18"/>
  <c r="N7" i="18"/>
  <c r="N10" i="18"/>
  <c r="M10" i="18"/>
  <c r="L10" i="18"/>
  <c r="C10" i="18"/>
  <c r="F39" i="5"/>
  <c r="F40" i="3"/>
  <c r="N36" i="3"/>
  <c r="N37" i="3"/>
  <c r="N35" i="3"/>
  <c r="N33" i="3"/>
  <c r="M39" i="14"/>
  <c r="B23" i="3"/>
  <c r="B23" i="14"/>
  <c r="B23" i="16"/>
  <c r="B39" i="3"/>
  <c r="B39" i="14"/>
  <c r="B39" i="16"/>
  <c r="N17" i="7"/>
  <c r="N23" i="7"/>
  <c r="G23" i="7"/>
  <c r="N18" i="3"/>
  <c r="N18" i="8"/>
  <c r="N18" i="14"/>
  <c r="N18" i="16"/>
  <c r="N17" i="14"/>
  <c r="N17" i="15"/>
  <c r="N17" i="16"/>
  <c r="N37" i="14"/>
  <c r="N37" i="16"/>
  <c r="N36" i="8"/>
  <c r="N36" i="9"/>
  <c r="N36" i="12"/>
  <c r="N36" i="14"/>
  <c r="N35" i="14"/>
  <c r="N35" i="16"/>
  <c r="N33" i="14"/>
  <c r="N33" i="16"/>
  <c r="F32" i="6"/>
  <c r="F32" i="7"/>
  <c r="F32" i="9"/>
  <c r="F32" i="13"/>
  <c r="F32" i="15"/>
  <c r="C32" i="6"/>
  <c r="C32" i="7"/>
  <c r="E32" i="8"/>
  <c r="G32" i="9"/>
  <c r="G32" i="11"/>
  <c r="N32" i="14"/>
  <c r="N32" i="16"/>
  <c r="N39" i="3"/>
  <c r="N39" i="8"/>
  <c r="N39" i="9"/>
  <c r="N39" i="11"/>
  <c r="N39" i="12"/>
  <c r="N39" i="14"/>
  <c r="N39" i="16"/>
  <c r="M39" i="2"/>
  <c r="M39" i="4"/>
  <c r="L39" i="14"/>
  <c r="I39" i="14"/>
  <c r="H39" i="14"/>
  <c r="H39" i="16"/>
  <c r="G39" i="2"/>
  <c r="G39" i="3"/>
  <c r="G39" i="4"/>
  <c r="G39" i="5"/>
  <c r="G39" i="8"/>
  <c r="G39" i="9"/>
  <c r="G39" i="11"/>
  <c r="G39" i="12"/>
  <c r="G39" i="14"/>
  <c r="G39" i="16"/>
  <c r="F39" i="10"/>
  <c r="F39" i="14"/>
  <c r="E39" i="8"/>
  <c r="E39" i="10"/>
  <c r="E39" i="14"/>
  <c r="E39" i="15"/>
  <c r="E39" i="16"/>
  <c r="D39" i="14"/>
  <c r="D39" i="16"/>
  <c r="C39" i="3"/>
  <c r="C39" i="8"/>
  <c r="C39" i="9"/>
  <c r="C39" i="12"/>
  <c r="C39" i="14"/>
  <c r="C39" i="15"/>
  <c r="N23" i="3"/>
  <c r="N23" i="8"/>
  <c r="N23" i="14"/>
  <c r="N23" i="15"/>
  <c r="N23" i="16"/>
  <c r="M23" i="14"/>
  <c r="M23" i="16"/>
  <c r="K23" i="14"/>
  <c r="J23" i="8"/>
  <c r="J23" i="14"/>
  <c r="J23" i="15"/>
  <c r="J23" i="16"/>
  <c r="I23" i="14"/>
  <c r="G23" i="3"/>
  <c r="G23" i="14"/>
  <c r="G23" i="15"/>
  <c r="G23" i="16"/>
  <c r="C23" i="3"/>
  <c r="C23" i="14"/>
  <c r="C23" i="15"/>
  <c r="C23" i="16"/>
  <c r="B8" i="8"/>
  <c r="B8" i="13"/>
  <c r="B10" i="2"/>
  <c r="B10" i="5"/>
  <c r="B10" i="9"/>
  <c r="B10" i="10"/>
  <c r="B10" i="14"/>
  <c r="B10" i="16"/>
  <c r="I42" i="8"/>
  <c r="J42" i="8"/>
  <c r="C42" i="8"/>
  <c r="D42" i="8"/>
  <c r="E42" i="8"/>
  <c r="F42" i="8"/>
  <c r="G42" i="8"/>
  <c r="H42" i="8"/>
  <c r="K42" i="8"/>
  <c r="L42" i="8"/>
  <c r="M45" i="8"/>
  <c r="M42" i="8"/>
  <c r="N42" i="8"/>
  <c r="C43" i="8"/>
  <c r="B41" i="16"/>
  <c r="N30" i="15"/>
  <c r="N30" i="13"/>
  <c r="N30" i="7"/>
  <c r="N41" i="16"/>
  <c r="O41" i="16"/>
  <c r="T39" i="16"/>
  <c r="O35" i="16"/>
  <c r="T40" i="16"/>
  <c r="O33" i="16"/>
  <c r="T41" i="16"/>
  <c r="O31" i="16"/>
  <c r="T42" i="16"/>
  <c r="O32" i="16"/>
  <c r="T43" i="16"/>
  <c r="O34" i="16"/>
  <c r="T44" i="16"/>
  <c r="T45" i="16"/>
  <c r="S39" i="16"/>
  <c r="S40" i="16"/>
  <c r="S41" i="16"/>
  <c r="S42" i="16"/>
  <c r="S43" i="16"/>
  <c r="S44" i="16"/>
  <c r="S45" i="16"/>
  <c r="B45" i="16"/>
  <c r="M45" i="16"/>
  <c r="N45" i="16"/>
  <c r="C42" i="16"/>
  <c r="D42" i="16"/>
  <c r="E42" i="16"/>
  <c r="G42" i="16"/>
  <c r="J42" i="16"/>
  <c r="M42" i="16"/>
  <c r="F42" i="16"/>
  <c r="H42" i="16"/>
  <c r="I42" i="16"/>
  <c r="K42" i="16"/>
  <c r="L42" i="16"/>
  <c r="N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M41" i="16"/>
  <c r="L41" i="16"/>
  <c r="K41" i="16"/>
  <c r="J41" i="16"/>
  <c r="I41" i="16"/>
  <c r="H41" i="16"/>
  <c r="G41" i="16"/>
  <c r="F41" i="16"/>
  <c r="E41" i="16"/>
  <c r="D41" i="16"/>
  <c r="C41" i="16"/>
  <c r="S38" i="16"/>
  <c r="O38" i="16"/>
  <c r="T26" i="16"/>
  <c r="T27" i="16"/>
  <c r="T28" i="16"/>
  <c r="T29" i="16"/>
  <c r="T30" i="16"/>
  <c r="T31" i="16"/>
  <c r="T32" i="16"/>
  <c r="T33" i="16"/>
  <c r="T34" i="16"/>
  <c r="S26" i="16"/>
  <c r="S27" i="16"/>
  <c r="S31" i="16"/>
  <c r="S28" i="16"/>
  <c r="S29" i="16"/>
  <c r="S30" i="16"/>
  <c r="S32" i="16"/>
  <c r="S33" i="16"/>
  <c r="S34" i="16"/>
  <c r="S23" i="16"/>
  <c r="N41" i="15"/>
  <c r="O41" i="15"/>
  <c r="T39" i="15"/>
  <c r="O35" i="15"/>
  <c r="T40" i="15"/>
  <c r="O33" i="15"/>
  <c r="T41" i="15"/>
  <c r="O31" i="15"/>
  <c r="T42" i="15"/>
  <c r="O32" i="15"/>
  <c r="T43" i="15"/>
  <c r="O34" i="15"/>
  <c r="T44" i="15"/>
  <c r="T45" i="15"/>
  <c r="S39" i="15"/>
  <c r="S40" i="15"/>
  <c r="S41" i="15"/>
  <c r="S42" i="15"/>
  <c r="S43" i="15"/>
  <c r="S44" i="15"/>
  <c r="S45" i="15"/>
  <c r="B45" i="15"/>
  <c r="M45" i="15"/>
  <c r="N45" i="15"/>
  <c r="C42" i="15"/>
  <c r="E42" i="15"/>
  <c r="D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S38" i="15"/>
  <c r="O38" i="15"/>
  <c r="T26" i="15"/>
  <c r="T27" i="15"/>
  <c r="T28" i="15"/>
  <c r="T29" i="15"/>
  <c r="T30" i="15"/>
  <c r="T31" i="15"/>
  <c r="T32" i="15"/>
  <c r="T33" i="15"/>
  <c r="T34" i="15"/>
  <c r="S26" i="15"/>
  <c r="S27" i="15"/>
  <c r="S28" i="15"/>
  <c r="S29" i="15"/>
  <c r="S30" i="15"/>
  <c r="S31" i="15"/>
  <c r="S32" i="15"/>
  <c r="S33" i="15"/>
  <c r="S34" i="15"/>
  <c r="S23" i="15"/>
  <c r="N41" i="14"/>
  <c r="O41" i="14"/>
  <c r="T39" i="14"/>
  <c r="O35" i="14"/>
  <c r="T40" i="14"/>
  <c r="O33" i="14"/>
  <c r="T41" i="14"/>
  <c r="O31" i="14"/>
  <c r="T42" i="14"/>
  <c r="O32" i="14"/>
  <c r="T43" i="14"/>
  <c r="O34" i="14"/>
  <c r="T44" i="14"/>
  <c r="T45" i="14"/>
  <c r="S39" i="14"/>
  <c r="S40" i="14"/>
  <c r="S41" i="14"/>
  <c r="S42" i="14"/>
  <c r="S43" i="14"/>
  <c r="S44" i="14"/>
  <c r="S45" i="14"/>
  <c r="B45" i="14"/>
  <c r="M45" i="14"/>
  <c r="N45" i="14"/>
  <c r="C42" i="14"/>
  <c r="D42" i="14"/>
  <c r="E42" i="14"/>
  <c r="F42" i="14"/>
  <c r="G42" i="14"/>
  <c r="H42" i="14"/>
  <c r="I42" i="14"/>
  <c r="L42" i="14"/>
  <c r="J42" i="14"/>
  <c r="K42" i="14"/>
  <c r="M42" i="14"/>
  <c r="N42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S38" i="14"/>
  <c r="O38" i="14"/>
  <c r="T26" i="14"/>
  <c r="T27" i="14"/>
  <c r="T28" i="14"/>
  <c r="T29" i="14"/>
  <c r="T30" i="14"/>
  <c r="T31" i="14"/>
  <c r="T32" i="14"/>
  <c r="T33" i="14"/>
  <c r="T34" i="14"/>
  <c r="S26" i="14"/>
  <c r="S27" i="14"/>
  <c r="S29" i="14"/>
  <c r="S30" i="14"/>
  <c r="S32" i="14"/>
  <c r="S33" i="14"/>
  <c r="S28" i="14"/>
  <c r="S31" i="14"/>
  <c r="S34" i="14"/>
  <c r="S23" i="14"/>
  <c r="N41" i="13"/>
  <c r="O41" i="13"/>
  <c r="T39" i="13"/>
  <c r="O35" i="13"/>
  <c r="T40" i="13"/>
  <c r="O33" i="13"/>
  <c r="T41" i="13"/>
  <c r="O31" i="13"/>
  <c r="T42" i="13"/>
  <c r="O32" i="13"/>
  <c r="T43" i="13"/>
  <c r="O34" i="13"/>
  <c r="T44" i="13"/>
  <c r="T45" i="13"/>
  <c r="S39" i="13"/>
  <c r="S40" i="13"/>
  <c r="S41" i="13"/>
  <c r="S42" i="13"/>
  <c r="S43" i="13"/>
  <c r="S44" i="13"/>
  <c r="S45" i="13"/>
  <c r="B45" i="13"/>
  <c r="M45" i="13"/>
  <c r="N45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S38" i="13"/>
  <c r="O38" i="13"/>
  <c r="T26" i="13"/>
  <c r="T27" i="13"/>
  <c r="T28" i="13"/>
  <c r="T29" i="13"/>
  <c r="T30" i="13"/>
  <c r="T31" i="13"/>
  <c r="T32" i="13"/>
  <c r="T33" i="13"/>
  <c r="T34" i="13"/>
  <c r="S26" i="13"/>
  <c r="S27" i="13"/>
  <c r="S28" i="13"/>
  <c r="S29" i="13"/>
  <c r="S30" i="13"/>
  <c r="S31" i="13"/>
  <c r="S32" i="13"/>
  <c r="S33" i="13"/>
  <c r="S34" i="13"/>
  <c r="S23" i="13"/>
  <c r="N41" i="12"/>
  <c r="O41" i="12"/>
  <c r="T39" i="12"/>
  <c r="O35" i="12"/>
  <c r="T40" i="12"/>
  <c r="O33" i="12"/>
  <c r="T41" i="12"/>
  <c r="O31" i="12"/>
  <c r="T42" i="12"/>
  <c r="O32" i="12"/>
  <c r="T43" i="12"/>
  <c r="O34" i="12"/>
  <c r="T44" i="12"/>
  <c r="T45" i="12"/>
  <c r="S39" i="12"/>
  <c r="S40" i="12"/>
  <c r="S41" i="12"/>
  <c r="S42" i="12"/>
  <c r="S43" i="12"/>
  <c r="S44" i="12"/>
  <c r="S45" i="12"/>
  <c r="B45" i="12"/>
  <c r="M45" i="12"/>
  <c r="N45" i="12"/>
  <c r="C42" i="12"/>
  <c r="G42" i="12"/>
  <c r="D42" i="12"/>
  <c r="E42" i="12"/>
  <c r="F42" i="12"/>
  <c r="H42" i="12"/>
  <c r="I42" i="12"/>
  <c r="J42" i="12"/>
  <c r="K42" i="12"/>
  <c r="L42" i="12"/>
  <c r="M42" i="12"/>
  <c r="N42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S38" i="12"/>
  <c r="O38" i="12"/>
  <c r="T26" i="12"/>
  <c r="T27" i="12"/>
  <c r="T28" i="12"/>
  <c r="T29" i="12"/>
  <c r="T30" i="12"/>
  <c r="T31" i="12"/>
  <c r="T32" i="12"/>
  <c r="T33" i="12"/>
  <c r="T34" i="12"/>
  <c r="S26" i="12"/>
  <c r="S27" i="12"/>
  <c r="S28" i="12"/>
  <c r="S29" i="12"/>
  <c r="S30" i="12"/>
  <c r="S31" i="12"/>
  <c r="S32" i="12"/>
  <c r="S33" i="12"/>
  <c r="S34" i="12"/>
  <c r="S23" i="12"/>
  <c r="N41" i="11"/>
  <c r="O41" i="11"/>
  <c r="T39" i="11"/>
  <c r="O35" i="11"/>
  <c r="T40" i="11"/>
  <c r="O33" i="11"/>
  <c r="T41" i="11"/>
  <c r="O31" i="11"/>
  <c r="T42" i="11"/>
  <c r="O32" i="11"/>
  <c r="T43" i="11"/>
  <c r="O34" i="11"/>
  <c r="T44" i="11"/>
  <c r="T45" i="11"/>
  <c r="S39" i="11"/>
  <c r="S40" i="11"/>
  <c r="S41" i="11"/>
  <c r="S42" i="11"/>
  <c r="S43" i="11"/>
  <c r="S44" i="11"/>
  <c r="S45" i="11"/>
  <c r="B45" i="11"/>
  <c r="M45" i="11"/>
  <c r="N45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S38" i="11"/>
  <c r="O38" i="11"/>
  <c r="T26" i="11"/>
  <c r="T27" i="11"/>
  <c r="T28" i="11"/>
  <c r="T29" i="11"/>
  <c r="T30" i="11"/>
  <c r="T31" i="11"/>
  <c r="T32" i="11"/>
  <c r="T33" i="11"/>
  <c r="T34" i="11"/>
  <c r="S26" i="11"/>
  <c r="S27" i="11"/>
  <c r="S28" i="11"/>
  <c r="S29" i="11"/>
  <c r="S30" i="11"/>
  <c r="S31" i="11"/>
  <c r="S32" i="11"/>
  <c r="S33" i="11"/>
  <c r="S34" i="11"/>
  <c r="S23" i="11"/>
  <c r="N41" i="10"/>
  <c r="O41" i="10"/>
  <c r="T39" i="10"/>
  <c r="O35" i="10"/>
  <c r="T40" i="10"/>
  <c r="O33" i="10"/>
  <c r="T41" i="10"/>
  <c r="O31" i="10"/>
  <c r="T42" i="10"/>
  <c r="O32" i="10"/>
  <c r="T43" i="10"/>
  <c r="O34" i="10"/>
  <c r="T44" i="10"/>
  <c r="T45" i="10"/>
  <c r="S39" i="10"/>
  <c r="S40" i="10"/>
  <c r="S41" i="10"/>
  <c r="S42" i="10"/>
  <c r="S43" i="10"/>
  <c r="S44" i="10"/>
  <c r="S45" i="10"/>
  <c r="B45" i="10"/>
  <c r="M45" i="10"/>
  <c r="N45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S38" i="10"/>
  <c r="O38" i="10"/>
  <c r="T26" i="10"/>
  <c r="T27" i="10"/>
  <c r="T28" i="10"/>
  <c r="T29" i="10"/>
  <c r="T30" i="10"/>
  <c r="T31" i="10"/>
  <c r="T32" i="10"/>
  <c r="T33" i="10"/>
  <c r="T34" i="10"/>
  <c r="S26" i="10"/>
  <c r="S27" i="10"/>
  <c r="S28" i="10"/>
  <c r="S29" i="10"/>
  <c r="S30" i="10"/>
  <c r="S31" i="10"/>
  <c r="S32" i="10"/>
  <c r="S33" i="10"/>
  <c r="S34" i="10"/>
  <c r="S23" i="10"/>
  <c r="N41" i="9"/>
  <c r="O41" i="9"/>
  <c r="T39" i="9"/>
  <c r="O35" i="9"/>
  <c r="T40" i="9"/>
  <c r="O33" i="9"/>
  <c r="T41" i="9"/>
  <c r="O31" i="9"/>
  <c r="T42" i="9"/>
  <c r="O32" i="9"/>
  <c r="T43" i="9"/>
  <c r="O34" i="9"/>
  <c r="T44" i="9"/>
  <c r="T45" i="9"/>
  <c r="S39" i="9"/>
  <c r="S40" i="9"/>
  <c r="S41" i="9"/>
  <c r="S42" i="9"/>
  <c r="S43" i="9"/>
  <c r="S44" i="9"/>
  <c r="S45" i="9"/>
  <c r="B45" i="9"/>
  <c r="M45" i="9"/>
  <c r="N45" i="9"/>
  <c r="C42" i="9"/>
  <c r="G42" i="9"/>
  <c r="D42" i="9"/>
  <c r="E42" i="9"/>
  <c r="F42" i="9"/>
  <c r="H42" i="9"/>
  <c r="I42" i="9"/>
  <c r="J42" i="9"/>
  <c r="K42" i="9"/>
  <c r="L42" i="9"/>
  <c r="M42" i="9"/>
  <c r="N42" i="9"/>
  <c r="C43" i="9"/>
  <c r="D43" i="9"/>
  <c r="E43" i="9"/>
  <c r="F43" i="9"/>
  <c r="G43" i="9"/>
  <c r="H43" i="9"/>
  <c r="I43" i="9"/>
  <c r="J43" i="9"/>
  <c r="K43" i="9"/>
  <c r="L43" i="9"/>
  <c r="M43" i="9"/>
  <c r="N43" i="9"/>
  <c r="M41" i="9"/>
  <c r="L41" i="9"/>
  <c r="K41" i="9"/>
  <c r="J41" i="9"/>
  <c r="I41" i="9"/>
  <c r="H41" i="9"/>
  <c r="G41" i="9"/>
  <c r="F41" i="9"/>
  <c r="E41" i="9"/>
  <c r="D41" i="9"/>
  <c r="C41" i="9"/>
  <c r="B41" i="9"/>
  <c r="S38" i="9"/>
  <c r="O38" i="9"/>
  <c r="T26" i="9"/>
  <c r="T27" i="9"/>
  <c r="T28" i="9"/>
  <c r="T29" i="9"/>
  <c r="T30" i="9"/>
  <c r="T31" i="9"/>
  <c r="T32" i="9"/>
  <c r="T33" i="9"/>
  <c r="T34" i="9"/>
  <c r="S26" i="9"/>
  <c r="S27" i="9"/>
  <c r="S28" i="9"/>
  <c r="S29" i="9"/>
  <c r="S30" i="9"/>
  <c r="S31" i="9"/>
  <c r="S32" i="9"/>
  <c r="S33" i="9"/>
  <c r="S34" i="9"/>
  <c r="S23" i="9"/>
  <c r="N41" i="8"/>
  <c r="O41" i="8"/>
  <c r="T39" i="8"/>
  <c r="O35" i="8"/>
  <c r="T40" i="8"/>
  <c r="O33" i="8"/>
  <c r="T41" i="8"/>
  <c r="O31" i="8"/>
  <c r="T42" i="8"/>
  <c r="O32" i="8"/>
  <c r="T43" i="8"/>
  <c r="O34" i="8"/>
  <c r="T44" i="8"/>
  <c r="T45" i="8"/>
  <c r="S39" i="8"/>
  <c r="S40" i="8"/>
  <c r="S41" i="8"/>
  <c r="S42" i="8"/>
  <c r="S43" i="8"/>
  <c r="S44" i="8"/>
  <c r="S45" i="8"/>
  <c r="B45" i="8"/>
  <c r="N45" i="8"/>
  <c r="D43" i="8"/>
  <c r="E43" i="8"/>
  <c r="F43" i="8"/>
  <c r="G43" i="8"/>
  <c r="H43" i="8"/>
  <c r="I43" i="8"/>
  <c r="J43" i="8"/>
  <c r="K43" i="8"/>
  <c r="L43" i="8"/>
  <c r="M43" i="8"/>
  <c r="N43" i="8"/>
  <c r="M41" i="8"/>
  <c r="L41" i="8"/>
  <c r="K41" i="8"/>
  <c r="J41" i="8"/>
  <c r="I41" i="8"/>
  <c r="H41" i="8"/>
  <c r="G41" i="8"/>
  <c r="F41" i="8"/>
  <c r="E41" i="8"/>
  <c r="D41" i="8"/>
  <c r="C41" i="8"/>
  <c r="B41" i="8"/>
  <c r="S38" i="8"/>
  <c r="O38" i="8"/>
  <c r="T26" i="8"/>
  <c r="T27" i="8"/>
  <c r="T28" i="8"/>
  <c r="T29" i="8"/>
  <c r="T30" i="8"/>
  <c r="T31" i="8"/>
  <c r="T32" i="8"/>
  <c r="T33" i="8"/>
  <c r="T34" i="8"/>
  <c r="S26" i="8"/>
  <c r="S27" i="8"/>
  <c r="S28" i="8"/>
  <c r="S29" i="8"/>
  <c r="S30" i="8"/>
  <c r="S31" i="8"/>
  <c r="S32" i="8"/>
  <c r="S33" i="8"/>
  <c r="S34" i="8"/>
  <c r="S23" i="8"/>
  <c r="N41" i="7"/>
  <c r="O41" i="7"/>
  <c r="T39" i="7"/>
  <c r="O35" i="7"/>
  <c r="T40" i="7"/>
  <c r="O33" i="7"/>
  <c r="T41" i="7"/>
  <c r="O31" i="7"/>
  <c r="T42" i="7"/>
  <c r="O32" i="7"/>
  <c r="T43" i="7"/>
  <c r="O34" i="7"/>
  <c r="T44" i="7"/>
  <c r="T45" i="7"/>
  <c r="S39" i="7"/>
  <c r="S40" i="7"/>
  <c r="S41" i="7"/>
  <c r="S42" i="7"/>
  <c r="S43" i="7"/>
  <c r="S44" i="7"/>
  <c r="S45" i="7"/>
  <c r="B45" i="7"/>
  <c r="M45" i="7"/>
  <c r="N45" i="7"/>
  <c r="C42" i="7"/>
  <c r="D42" i="7"/>
  <c r="E42" i="7"/>
  <c r="F42" i="7"/>
  <c r="G42" i="7"/>
  <c r="H42" i="7"/>
  <c r="I42" i="7"/>
  <c r="J42" i="7"/>
  <c r="K42" i="7"/>
  <c r="L42" i="7"/>
  <c r="M42" i="7"/>
  <c r="N42" i="7"/>
  <c r="C43" i="7"/>
  <c r="D43" i="7"/>
  <c r="E43" i="7"/>
  <c r="F43" i="7"/>
  <c r="G43" i="7"/>
  <c r="H43" i="7"/>
  <c r="I43" i="7"/>
  <c r="J43" i="7"/>
  <c r="K43" i="7"/>
  <c r="L43" i="7"/>
  <c r="M43" i="7"/>
  <c r="N43" i="7"/>
  <c r="M41" i="7"/>
  <c r="L41" i="7"/>
  <c r="K41" i="7"/>
  <c r="J41" i="7"/>
  <c r="I41" i="7"/>
  <c r="H41" i="7"/>
  <c r="G41" i="7"/>
  <c r="F41" i="7"/>
  <c r="E41" i="7"/>
  <c r="D41" i="7"/>
  <c r="C41" i="7"/>
  <c r="B41" i="7"/>
  <c r="S38" i="7"/>
  <c r="O38" i="7"/>
  <c r="T26" i="7"/>
  <c r="T27" i="7"/>
  <c r="T28" i="7"/>
  <c r="T29" i="7"/>
  <c r="T30" i="7"/>
  <c r="T31" i="7"/>
  <c r="T32" i="7"/>
  <c r="T33" i="7"/>
  <c r="T34" i="7"/>
  <c r="S26" i="7"/>
  <c r="S27" i="7"/>
  <c r="S28" i="7"/>
  <c r="S29" i="7"/>
  <c r="S30" i="7"/>
  <c r="S31" i="7"/>
  <c r="S32" i="7"/>
  <c r="S33" i="7"/>
  <c r="S34" i="7"/>
  <c r="S23" i="7"/>
  <c r="N41" i="6"/>
  <c r="O41" i="6"/>
  <c r="T39" i="6"/>
  <c r="O35" i="6"/>
  <c r="T40" i="6"/>
  <c r="O33" i="6"/>
  <c r="T41" i="6"/>
  <c r="O31" i="6"/>
  <c r="T42" i="6"/>
  <c r="O32" i="6"/>
  <c r="T43" i="6"/>
  <c r="O34" i="6"/>
  <c r="T44" i="6"/>
  <c r="T45" i="6"/>
  <c r="S39" i="6"/>
  <c r="S40" i="6"/>
  <c r="S41" i="6"/>
  <c r="S42" i="6"/>
  <c r="S43" i="6"/>
  <c r="S44" i="6"/>
  <c r="S45" i="6"/>
  <c r="B45" i="6"/>
  <c r="M45" i="6"/>
  <c r="N45" i="6"/>
  <c r="C42" i="6"/>
  <c r="D42" i="6"/>
  <c r="E42" i="6"/>
  <c r="F42" i="6"/>
  <c r="G42" i="6"/>
  <c r="H42" i="6"/>
  <c r="I42" i="6"/>
  <c r="J42" i="6"/>
  <c r="K42" i="6"/>
  <c r="L42" i="6"/>
  <c r="M42" i="6"/>
  <c r="N42" i="6"/>
  <c r="C43" i="6"/>
  <c r="D43" i="6"/>
  <c r="E43" i="6"/>
  <c r="F43" i="6"/>
  <c r="G43" i="6"/>
  <c r="H43" i="6"/>
  <c r="I43" i="6"/>
  <c r="J43" i="6"/>
  <c r="K43" i="6"/>
  <c r="L43" i="6"/>
  <c r="M43" i="6"/>
  <c r="N43" i="6"/>
  <c r="M41" i="6"/>
  <c r="L41" i="6"/>
  <c r="K41" i="6"/>
  <c r="J41" i="6"/>
  <c r="I41" i="6"/>
  <c r="H41" i="6"/>
  <c r="G41" i="6"/>
  <c r="F41" i="6"/>
  <c r="E41" i="6"/>
  <c r="D41" i="6"/>
  <c r="C41" i="6"/>
  <c r="B41" i="6"/>
  <c r="S38" i="6"/>
  <c r="O38" i="6"/>
  <c r="T26" i="6"/>
  <c r="T27" i="6"/>
  <c r="T28" i="6"/>
  <c r="T29" i="6"/>
  <c r="T30" i="6"/>
  <c r="T31" i="6"/>
  <c r="T32" i="6"/>
  <c r="T33" i="6"/>
  <c r="T34" i="6"/>
  <c r="S26" i="6"/>
  <c r="S27" i="6"/>
  <c r="S28" i="6"/>
  <c r="S29" i="6"/>
  <c r="S30" i="6"/>
  <c r="S31" i="6"/>
  <c r="S32" i="6"/>
  <c r="S33" i="6"/>
  <c r="S34" i="6"/>
  <c r="S23" i="6"/>
  <c r="N41" i="5"/>
  <c r="O41" i="5"/>
  <c r="T39" i="5"/>
  <c r="O35" i="5"/>
  <c r="T40" i="5"/>
  <c r="O33" i="5"/>
  <c r="T41" i="5"/>
  <c r="O31" i="5"/>
  <c r="T42" i="5"/>
  <c r="O32" i="5"/>
  <c r="T43" i="5"/>
  <c r="O34" i="5"/>
  <c r="T44" i="5"/>
  <c r="T45" i="5"/>
  <c r="S39" i="5"/>
  <c r="S40" i="5"/>
  <c r="S41" i="5"/>
  <c r="S42" i="5"/>
  <c r="S43" i="5"/>
  <c r="S44" i="5"/>
  <c r="S45" i="5"/>
  <c r="B45" i="5"/>
  <c r="M45" i="5"/>
  <c r="N45" i="5"/>
  <c r="C42" i="5"/>
  <c r="D42" i="5"/>
  <c r="E42" i="5"/>
  <c r="F42" i="5"/>
  <c r="G42" i="5"/>
  <c r="H42" i="5"/>
  <c r="I42" i="5"/>
  <c r="J42" i="5"/>
  <c r="K42" i="5"/>
  <c r="L42" i="5"/>
  <c r="M42" i="5"/>
  <c r="N42" i="5"/>
  <c r="C43" i="5"/>
  <c r="D43" i="5"/>
  <c r="E43" i="5"/>
  <c r="F43" i="5"/>
  <c r="G43" i="5"/>
  <c r="H43" i="5"/>
  <c r="I43" i="5"/>
  <c r="J43" i="5"/>
  <c r="K43" i="5"/>
  <c r="L43" i="5"/>
  <c r="M43" i="5"/>
  <c r="N43" i="5"/>
  <c r="M41" i="5"/>
  <c r="L41" i="5"/>
  <c r="K41" i="5"/>
  <c r="J41" i="5"/>
  <c r="I41" i="5"/>
  <c r="H41" i="5"/>
  <c r="G41" i="5"/>
  <c r="F41" i="5"/>
  <c r="E41" i="5"/>
  <c r="D41" i="5"/>
  <c r="C41" i="5"/>
  <c r="B41" i="5"/>
  <c r="S38" i="5"/>
  <c r="O38" i="5"/>
  <c r="T26" i="5"/>
  <c r="T27" i="5"/>
  <c r="T28" i="5"/>
  <c r="T29" i="5"/>
  <c r="T30" i="5"/>
  <c r="T31" i="5"/>
  <c r="T32" i="5"/>
  <c r="T33" i="5"/>
  <c r="T34" i="5"/>
  <c r="S26" i="5"/>
  <c r="S27" i="5"/>
  <c r="S28" i="5"/>
  <c r="S29" i="5"/>
  <c r="S30" i="5"/>
  <c r="S31" i="5"/>
  <c r="S32" i="5"/>
  <c r="S33" i="5"/>
  <c r="S34" i="5"/>
  <c r="S23" i="5"/>
  <c r="N41" i="4"/>
  <c r="O41" i="4"/>
  <c r="T39" i="4"/>
  <c r="O35" i="4"/>
  <c r="T40" i="4"/>
  <c r="O33" i="4"/>
  <c r="T41" i="4"/>
  <c r="O31" i="4"/>
  <c r="T42" i="4"/>
  <c r="O32" i="4"/>
  <c r="T43" i="4"/>
  <c r="O34" i="4"/>
  <c r="T44" i="4"/>
  <c r="T45" i="4"/>
  <c r="S39" i="4"/>
  <c r="S40" i="4"/>
  <c r="S41" i="4"/>
  <c r="S42" i="4"/>
  <c r="S43" i="4"/>
  <c r="S44" i="4"/>
  <c r="S45" i="4"/>
  <c r="B45" i="4"/>
  <c r="M45" i="4"/>
  <c r="N45" i="4"/>
  <c r="C42" i="4"/>
  <c r="D42" i="4"/>
  <c r="E42" i="4"/>
  <c r="F42" i="4"/>
  <c r="G42" i="4"/>
  <c r="M42" i="4"/>
  <c r="H42" i="4"/>
  <c r="I42" i="4"/>
  <c r="J42" i="4"/>
  <c r="K42" i="4"/>
  <c r="L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M41" i="4"/>
  <c r="L41" i="4"/>
  <c r="K41" i="4"/>
  <c r="J41" i="4"/>
  <c r="I41" i="4"/>
  <c r="H41" i="4"/>
  <c r="G41" i="4"/>
  <c r="F41" i="4"/>
  <c r="E41" i="4"/>
  <c r="D41" i="4"/>
  <c r="C41" i="4"/>
  <c r="B41" i="4"/>
  <c r="S38" i="4"/>
  <c r="O38" i="4"/>
  <c r="T26" i="4"/>
  <c r="T27" i="4"/>
  <c r="T28" i="4"/>
  <c r="T29" i="4"/>
  <c r="T30" i="4"/>
  <c r="T31" i="4"/>
  <c r="T32" i="4"/>
  <c r="T33" i="4"/>
  <c r="T34" i="4"/>
  <c r="S26" i="4"/>
  <c r="S27" i="4"/>
  <c r="S28" i="4"/>
  <c r="S29" i="4"/>
  <c r="S30" i="4"/>
  <c r="S31" i="4"/>
  <c r="S32" i="4"/>
  <c r="S33" i="4"/>
  <c r="S34" i="4"/>
  <c r="S23" i="4"/>
  <c r="N41" i="3"/>
  <c r="O41" i="3"/>
  <c r="T39" i="3"/>
  <c r="O35" i="3"/>
  <c r="T40" i="3"/>
  <c r="O33" i="3"/>
  <c r="T41" i="3"/>
  <c r="O31" i="3"/>
  <c r="T42" i="3"/>
  <c r="O32" i="3"/>
  <c r="T43" i="3"/>
  <c r="O34" i="3"/>
  <c r="T44" i="3"/>
  <c r="T45" i="3"/>
  <c r="S39" i="3"/>
  <c r="S40" i="3"/>
  <c r="S41" i="3"/>
  <c r="S42" i="3"/>
  <c r="S43" i="3"/>
  <c r="S44" i="3"/>
  <c r="S45" i="3"/>
  <c r="B45" i="3"/>
  <c r="M45" i="3"/>
  <c r="N45" i="3"/>
  <c r="C42" i="3"/>
  <c r="G42" i="3"/>
  <c r="D42" i="3"/>
  <c r="E42" i="3"/>
  <c r="F42" i="3"/>
  <c r="H42" i="3"/>
  <c r="I42" i="3"/>
  <c r="J42" i="3"/>
  <c r="K42" i="3"/>
  <c r="L42" i="3"/>
  <c r="M42" i="3"/>
  <c r="N42" i="3"/>
  <c r="C43" i="3"/>
  <c r="D43" i="3"/>
  <c r="E43" i="3"/>
  <c r="F43" i="3"/>
  <c r="G43" i="3"/>
  <c r="H43" i="3"/>
  <c r="I43" i="3"/>
  <c r="J43" i="3"/>
  <c r="K43" i="3"/>
  <c r="L43" i="3"/>
  <c r="M43" i="3"/>
  <c r="N43" i="3"/>
  <c r="M41" i="3"/>
  <c r="L41" i="3"/>
  <c r="K41" i="3"/>
  <c r="J41" i="3"/>
  <c r="I41" i="3"/>
  <c r="H41" i="3"/>
  <c r="G41" i="3"/>
  <c r="F41" i="3"/>
  <c r="E41" i="3"/>
  <c r="D41" i="3"/>
  <c r="C41" i="3"/>
  <c r="B41" i="3"/>
  <c r="S38" i="3"/>
  <c r="O38" i="3"/>
  <c r="T26" i="3"/>
  <c r="T27" i="3"/>
  <c r="T28" i="3"/>
  <c r="T29" i="3"/>
  <c r="T30" i="3"/>
  <c r="T31" i="3"/>
  <c r="T32" i="3"/>
  <c r="T33" i="3"/>
  <c r="T34" i="3"/>
  <c r="S26" i="3"/>
  <c r="S27" i="3"/>
  <c r="S31" i="3"/>
  <c r="S28" i="3"/>
  <c r="S29" i="3"/>
  <c r="S30" i="3"/>
  <c r="S32" i="3"/>
  <c r="S33" i="3"/>
  <c r="S34" i="3"/>
  <c r="S23" i="3"/>
  <c r="N41" i="2"/>
  <c r="O41" i="2"/>
  <c r="T39" i="2"/>
  <c r="O35" i="2"/>
  <c r="T40" i="2"/>
  <c r="O33" i="2"/>
  <c r="T41" i="2"/>
  <c r="O31" i="2"/>
  <c r="T42" i="2"/>
  <c r="O32" i="2"/>
  <c r="T43" i="2"/>
  <c r="O34" i="2"/>
  <c r="T44" i="2"/>
  <c r="T45" i="2"/>
  <c r="S39" i="2"/>
  <c r="S40" i="2"/>
  <c r="S41" i="2"/>
  <c r="S42" i="2"/>
  <c r="S43" i="2"/>
  <c r="S44" i="2"/>
  <c r="S45" i="2"/>
  <c r="B45" i="2"/>
  <c r="M45" i="2"/>
  <c r="N45" i="2"/>
  <c r="C42" i="2"/>
  <c r="D42" i="2"/>
  <c r="E42" i="2"/>
  <c r="F42" i="2"/>
  <c r="G42" i="2"/>
  <c r="M42" i="2"/>
  <c r="H42" i="2"/>
  <c r="I42" i="2"/>
  <c r="J42" i="2"/>
  <c r="K42" i="2"/>
  <c r="L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M41" i="2"/>
  <c r="L41" i="2"/>
  <c r="K41" i="2"/>
  <c r="J41" i="2"/>
  <c r="I41" i="2"/>
  <c r="H41" i="2"/>
  <c r="G41" i="2"/>
  <c r="F41" i="2"/>
  <c r="E41" i="2"/>
  <c r="D41" i="2"/>
  <c r="C41" i="2"/>
  <c r="B41" i="2"/>
  <c r="S38" i="2"/>
  <c r="O38" i="2"/>
  <c r="T26" i="2"/>
  <c r="T27" i="2"/>
  <c r="T28" i="2"/>
  <c r="T29" i="2"/>
  <c r="T30" i="2"/>
  <c r="T31" i="2"/>
  <c r="T32" i="2"/>
  <c r="T33" i="2"/>
  <c r="T34" i="2"/>
  <c r="S26" i="2"/>
  <c r="S27" i="2"/>
  <c r="S28" i="2"/>
  <c r="S29" i="2"/>
  <c r="S30" i="2"/>
  <c r="S31" i="2"/>
  <c r="S32" i="2"/>
  <c r="S33" i="2"/>
  <c r="S34" i="2"/>
  <c r="S23" i="2"/>
</calcChain>
</file>

<file path=xl/comments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G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Resulterande mängd från antagen total.</t>
        </r>
      </text>
    </comment>
    <comment ref="N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samma nivå som 2014 och 2009.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Kaj</author>
    <author>www.statistikdatabasen.scb.se</author>
  </authors>
  <commentList>
    <comment ref="B6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KVV Umeå Energi enligt Fjärrvärmekollen minus 3%.</t>
        </r>
      </text>
    </comment>
    <comment ref="B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Produktion enligt Fjärrvärmekollen.</t>
        </r>
      </text>
    </comment>
    <comment ref="C17" authorId="0">
      <text>
        <r>
          <rPr>
            <sz val="12"/>
            <color theme="1"/>
            <rFont val="Calibri"/>
            <family val="2"/>
            <scheme val="minor"/>
          </rPr>
          <t>Kaj:</t>
        </r>
        <r>
          <rPr>
            <sz val="9"/>
            <color indexed="81"/>
            <rFont val="Calibri"/>
            <family val="2"/>
          </rPr>
          <t xml:space="preserve">
Bränsletillförsel enligt Svensk Fjärrvärme. Bör stämma enligt Umeå Energi.</t>
        </r>
      </text>
    </comment>
    <comment ref="M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3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Inklusive markvärme 17 GWh.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Kaj</author>
    <author>www.statistikdatabasen.scb.se</author>
  </authors>
  <commentList>
    <comment ref="B6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Elproduktin enligt Skekraft minus 3% enligt SCB-metodik.</t>
        </r>
      </text>
    </comment>
    <comment ref="B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12"/>
            <color theme="1"/>
            <rFont val="Calibri"/>
            <family val="2"/>
            <scheme val="minor"/>
          </rPr>
          <t xml:space="preserve">
Fjärrvärmeuppgifter från Anders Lövgren, Skellefteå Kraft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3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Inklusive markvärme.</t>
        </r>
      </text>
    </comment>
  </commentList>
</comments>
</file>

<file path=xl/comments2.xml><?xml version="1.0" encoding="utf-8"?>
<comments xmlns="http://schemas.openxmlformats.org/spreadsheetml/2006/main">
  <authors>
    <author>Kaj</author>
    <author>www.statistikdatabasen.scb.se</author>
  </authors>
  <commentList>
    <comment ref="B1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Uppgifter om fjärrvärmeproduktion från Svensk Fjärrvärme och Fjärrvärmekollen.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9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Leveransuppgifter enligt Umeå Energi, Gun Lundin.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<sst xmlns="http://schemas.openxmlformats.org/spreadsheetml/2006/main" count="1553" uniqueCount="84">
  <si>
    <t>Elproduktion och bränsleanvändning (MWh) efter tid, region, produktionssätt och bränsletyp</t>
  </si>
  <si>
    <t>2401 Nordmaling</t>
  </si>
  <si>
    <t>Elproduktion</t>
  </si>
  <si>
    <t>Olja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</si>
  <si>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</si>
  <si>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</si>
  <si>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</si>
  <si>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</si>
  <si>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</si>
  <si>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</si>
  <si>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</si>
  <si>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</si>
  <si>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</si>
  <si>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</si>
  <si>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</si>
  <si>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</si>
  <si>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</si>
  <si>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</si>
  <si>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</si>
  <si>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</si>
  <si>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</si>
  <si>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</si>
  <si>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</si>
  <si>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</si>
  <si>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</si>
  <si>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</si>
  <si>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</si>
  <si>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</si>
  <si>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</si>
  <si>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</si>
  <si>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</si>
  <si>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</si>
  <si>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</si>
  <si>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Biobränsle</t>
  </si>
  <si>
    <t>Summa förbrukarkategori</t>
  </si>
  <si>
    <t>Gasol</t>
  </si>
  <si>
    <t>slutanv. jordbruk,skogsbruk,fiske</t>
  </si>
  <si>
    <t>Jord, skog</t>
  </si>
  <si>
    <t>Oljeprodukter</t>
  </si>
  <si>
    <t>slutanv. industri, byggverks.</t>
  </si>
  <si>
    <t>industri</t>
  </si>
  <si>
    <t>Etanol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</si>
  <si>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</si>
  <si>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</si>
  <si>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</si>
  <si>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</si>
  <si>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</si>
  <si>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</si>
  <si>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</si>
  <si>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</si>
  <si>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</si>
  <si>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</si>
  <si>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</si>
  <si>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</si>
  <si>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</si>
  <si>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</si>
  <si>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</si>
  <si>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</si>
  <si>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</si>
  <si>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</si>
  <si>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</si>
  <si>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</si>
  <si>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</si>
  <si>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2403 Bjurholm</t>
  </si>
  <si>
    <t>2404 Vindeln</t>
  </si>
  <si>
    <t>2409 Robertsfors</t>
  </si>
  <si>
    <t>2417 Norsjö</t>
  </si>
  <si>
    <t>2418 Malå</t>
  </si>
  <si>
    <t>2421 Storuman</t>
  </si>
  <si>
    <t>2422 Sorsele</t>
  </si>
  <si>
    <t>2425 Dorotea</t>
  </si>
  <si>
    <t>2460 Vännäs</t>
  </si>
  <si>
    <t>2462 Vilhelmina</t>
  </si>
  <si>
    <t>2463 Åsele</t>
  </si>
  <si>
    <t>2480 Umeå</t>
  </si>
  <si>
    <t>2481 Lycksele</t>
  </si>
  <si>
    <t>2482 Skellefteå</t>
  </si>
  <si>
    <t>RT-flis</t>
  </si>
  <si>
    <t>Beckolja</t>
  </si>
  <si>
    <t>Starkgas</t>
  </si>
  <si>
    <t>Beckolja+metanol</t>
  </si>
  <si>
    <t>Västerbottens län</t>
  </si>
  <si>
    <t>Svartlut</t>
  </si>
  <si>
    <t>Kol/koks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</si>
</sst>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%"/>
    <numFmt numFmtId="166" formatCode="0.0"/>
    <numFmt numFmtId="167" formatCode="#,##0.000"/>
    <numFmt numFmtId="168" formatCode="0.000E+00"/>
    <numFmt numFmtId="169" formatCode="0.00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</font>
    <font>
      <sz val="12"/>
      <color indexed="8"/>
      <name val="Calibri"/>
      <family val="2"/>
    </font>
    <font>
      <i/>
      <sz val="12"/>
      <color indexed="8"/>
      <name val="Calibri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i/>
      <sz val="11"/>
      <color rgb="FF000000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indexed="8"/>
      <name val="Times New Roman"/>
    </font>
    <font>
      <i/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7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/>
    <xf numFmtId="0" fontId="8" fillId="0" borderId="0" xfId="1" applyFont="1" applyFill="1" applyProtection="1"/>
    <xf numFmtId="3" fontId="4" fillId="0" borderId="0" xfId="1" applyNumberFormat="1"/>
    <xf numFmtId="0" fontId="4" fillId="0" borderId="0" xfId="1"/>
    <xf numFmtId="0" fontId="8" fillId="0" borderId="0" xfId="0" applyFont="1" applyFill="1" applyProtection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4" fillId="0" borderId="0" xfId="1" applyNumberFormat="1" applyFill="1" applyProtection="1"/>
    <xf numFmtId="3" fontId="10" fillId="0" borderId="0" xfId="1" applyNumberFormat="1" applyFont="1" applyFill="1" applyProtection="1"/>
    <xf numFmtId="164" fontId="4" fillId="0" borderId="0" xfId="1" applyNumberFormat="1"/>
    <xf numFmtId="4" fontId="4" fillId="0" borderId="0" xfId="1" applyNumberFormat="1"/>
    <xf numFmtId="165" fontId="4" fillId="0" borderId="0" xfId="1" applyNumberFormat="1"/>
    <xf numFmtId="10" fontId="4" fillId="0" borderId="0" xfId="1" applyNumberFormat="1"/>
    <xf numFmtId="165" fontId="11" fillId="0" borderId="0" xfId="1" applyNumberFormat="1" applyFont="1"/>
    <xf numFmtId="165" fontId="6" fillId="0" borderId="0" xfId="1" applyNumberFormat="1" applyFont="1"/>
    <xf numFmtId="166" fontId="4" fillId="0" borderId="0" xfId="1" applyNumberFormat="1"/>
    <xf numFmtId="2" fontId="4" fillId="0" borderId="0" xfId="1" applyNumberFormat="1"/>
    <xf numFmtId="0" fontId="12" fillId="0" borderId="0" xfId="1" applyFont="1"/>
    <xf numFmtId="3" fontId="12" fillId="0" borderId="0" xfId="1" applyNumberFormat="1" applyFont="1"/>
    <xf numFmtId="3" fontId="11" fillId="0" borderId="0" xfId="1" applyNumberFormat="1" applyFont="1"/>
    <xf numFmtId="3" fontId="11" fillId="2" borderId="0" xfId="1" applyNumberFormat="1" applyFont="1" applyFill="1"/>
    <xf numFmtId="3" fontId="13" fillId="2" borderId="0" xfId="1" applyNumberFormat="1" applyFont="1" applyFill="1"/>
    <xf numFmtId="3" fontId="4" fillId="2" borderId="0" xfId="1" applyNumberFormat="1" applyFill="1"/>
    <xf numFmtId="0" fontId="9" fillId="0" borderId="0" xfId="0" applyFont="1"/>
    <xf numFmtId="0" fontId="9" fillId="0" borderId="0" xfId="0" applyFont="1" applyAlignment="1">
      <alignment horizontal="right"/>
    </xf>
    <xf numFmtId="1" fontId="4" fillId="0" borderId="0" xfId="1" applyNumberFormat="1"/>
    <xf numFmtId="165" fontId="11" fillId="0" borderId="0" xfId="2" applyNumberFormat="1" applyFont="1"/>
    <xf numFmtId="165" fontId="3" fillId="0" borderId="0" xfId="2" applyNumberFormat="1" applyFont="1"/>
    <xf numFmtId="3" fontId="13" fillId="0" borderId="0" xfId="1" applyNumberFormat="1" applyFont="1"/>
    <xf numFmtId="9" fontId="13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3" fillId="0" borderId="0" xfId="2" applyNumberFormat="1" applyFont="1"/>
    <xf numFmtId="9" fontId="3" fillId="0" borderId="0" xfId="2" applyFont="1"/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167" fontId="4" fillId="0" borderId="0" xfId="1" applyNumberFormat="1" applyFill="1" applyProtection="1"/>
    <xf numFmtId="3" fontId="6" fillId="0" borderId="0" xfId="1" applyNumberFormat="1" applyFont="1"/>
    <xf numFmtId="0" fontId="0" fillId="0" borderId="0" xfId="0" applyFill="1" applyProtection="1"/>
    <xf numFmtId="0" fontId="4" fillId="0" borderId="0" xfId="1" applyFont="1" applyFill="1" applyProtection="1"/>
    <xf numFmtId="3" fontId="0" fillId="0" borderId="0" xfId="1" applyNumberFormat="1" applyFont="1"/>
    <xf numFmtId="0" fontId="9" fillId="0" borderId="0" xfId="35" applyFont="1"/>
    <xf numFmtId="168" fontId="20" fillId="0" borderId="0" xfId="0" applyNumberFormat="1" applyFont="1" applyFill="1" applyBorder="1" applyAlignment="1" applyProtection="1"/>
    <xf numFmtId="0" fontId="21" fillId="0" borderId="0" xfId="1" applyFont="1"/>
    <xf numFmtId="169" fontId="4" fillId="0" borderId="0" xfId="1" applyNumberFormat="1"/>
    <xf numFmtId="0" fontId="4" fillId="0" borderId="0" xfId="1" applyFont="1"/>
    <xf numFmtId="0" fontId="22" fillId="0" borderId="0" xfId="0" applyFont="1"/>
    <xf numFmtId="3" fontId="0" fillId="0" borderId="0" xfId="0" applyNumberFormat="1"/>
    <xf numFmtId="9" fontId="0" fillId="0" borderId="0" xfId="74" applyFont="1"/>
  </cellXfs>
  <cellStyles count="75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Normal" xfId="0" builtinId="0"/>
    <cellStyle name="Normal 2" xfId="1"/>
    <cellStyle name="Normal 3" xfId="35"/>
    <cellStyle name="Percent" xfId="74" builtinId="5"/>
    <cellStyle name="Percent 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7" Type="http://schemas.openxmlformats.org/officeDocument/2006/relationships/worksheet" Target="worksheets/sheet7.xml"/><Relationship Id="rId20" Type="http://schemas.openxmlformats.org/officeDocument/2006/relationships/calcChain" Target="calcChain.xml"/><Relationship Id="rId16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5.vml"/><Relationship Id="rId2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zoomScale="125" zoomScaleNormal="125" zoomScalePageLayoutView="125" workbookViewId="0">
      <selection activeCell="A5" sqref="A5"/>
    </sheetView>
  </sheetViews>
  <sheetFormatPr baseColWidth="10" defaultRowHeight="15" x14ac:dyDescent="0"/>
  <cols>
    <col min="1" max="1" width="20.33203125" customWidth="1"/>
    <col min="13" max="13" width="12" customWidth="1"/>
    <col min="14" max="14" width="11.83203125" customWidth="1"/>
    <col min="19" max="19" width="11.83203125" customWidth="1"/>
  </cols>
  <sheetData>
    <row r="1" spans="1:14">
      <c r="A1" s="50" t="s">
        <v>0</v>
      </c>
    </row>
    <row r="2" spans="1:14">
      <c r="A2" s="50" t="s">
        <v>81</v>
      </c>
    </row>
    <row r="3" spans="1:14">
      <c r="A3">
        <v>2013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33</v>
      </c>
      <c r="H3" t="s">
        <v>7</v>
      </c>
      <c r="I3" t="s">
        <v>6</v>
      </c>
      <c r="J3" t="s">
        <v>8</v>
      </c>
      <c r="K3" t="s">
        <v>9</v>
      </c>
      <c r="L3" t="s">
        <v>10</v>
      </c>
      <c r="M3" t="s">
        <v>11</v>
      </c>
      <c r="N3" t="s">
        <v>12</v>
      </c>
    </row>
    <row r="6" spans="1:14">
      <c r="A6" t="s">
        <v>13</v>
      </c>
      <c r="B6" s="51">
        <v>390017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>
        <f>SUM(C6:M6)</f>
        <v>0</v>
      </c>
    </row>
    <row r="7" spans="1:14">
      <c r="A7" t="s">
        <v>14</v>
      </c>
      <c r="B7" s="51">
        <v>0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>
        <f>SUM(C7:M7)</f>
        <v>0</v>
      </c>
    </row>
    <row r="8" spans="1:14">
      <c r="A8" t="s">
        <v>15</v>
      </c>
      <c r="B8" s="51">
        <v>11740363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>
        <v>0</v>
      </c>
    </row>
    <row r="9" spans="1:14">
      <c r="A9" t="s">
        <v>16</v>
      </c>
      <c r="B9" s="51">
        <v>1330780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>
        <v>0</v>
      </c>
    </row>
    <row r="10" spans="1:14">
      <c r="A10" t="s">
        <v>17</v>
      </c>
      <c r="B10" s="51">
        <f>SUM(B6:B9)</f>
        <v>13461160</v>
      </c>
      <c r="C10" s="51">
        <f t="shared" ref="C10:N10" si="0">SUM(C6:C9)</f>
        <v>0</v>
      </c>
      <c r="D10" s="51">
        <f t="shared" si="0"/>
        <v>0</v>
      </c>
      <c r="E10" s="51">
        <f t="shared" si="0"/>
        <v>0</v>
      </c>
      <c r="F10" s="51">
        <f t="shared" si="0"/>
        <v>0</v>
      </c>
      <c r="G10" s="51">
        <f t="shared" si="0"/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51">
        <f t="shared" si="0"/>
        <v>0</v>
      </c>
      <c r="L10" s="51">
        <f t="shared" si="0"/>
        <v>0</v>
      </c>
      <c r="M10" s="51">
        <f t="shared" si="0"/>
        <v>0</v>
      </c>
      <c r="N10" s="51">
        <f t="shared" si="0"/>
        <v>0</v>
      </c>
    </row>
    <row r="11" spans="1:14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>
      <c r="A13" s="50" t="s">
        <v>18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>
      <c r="B15" s="51" t="s">
        <v>19</v>
      </c>
      <c r="C15" s="51" t="s">
        <v>3</v>
      </c>
      <c r="D15" s="51" t="s">
        <v>4</v>
      </c>
      <c r="E15" s="51" t="s">
        <v>5</v>
      </c>
      <c r="F15" s="51" t="s">
        <v>20</v>
      </c>
      <c r="G15" s="51" t="s">
        <v>33</v>
      </c>
      <c r="H15" s="51" t="s">
        <v>7</v>
      </c>
      <c r="I15" s="51" t="s">
        <v>6</v>
      </c>
      <c r="J15" s="51" t="s">
        <v>8</v>
      </c>
      <c r="K15" s="51" t="s">
        <v>9</v>
      </c>
      <c r="L15" s="2" t="s">
        <v>10</v>
      </c>
      <c r="M15" s="51" t="s">
        <v>11</v>
      </c>
      <c r="N15" s="51" t="s">
        <v>12</v>
      </c>
    </row>
    <row r="16" spans="1:14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20">
      <c r="A17" t="s">
        <v>21</v>
      </c>
      <c r="B17" s="51">
        <v>1514587</v>
      </c>
      <c r="C17" s="51">
        <v>39194</v>
      </c>
      <c r="D17" s="51">
        <v>0</v>
      </c>
      <c r="E17" s="51">
        <v>0</v>
      </c>
      <c r="F17" s="51">
        <v>0</v>
      </c>
      <c r="G17" s="51">
        <v>1353475</v>
      </c>
      <c r="H17" s="51">
        <v>0</v>
      </c>
      <c r="I17" s="51">
        <v>0</v>
      </c>
      <c r="J17" s="51">
        <v>193442</v>
      </c>
      <c r="K17" s="51">
        <v>431165</v>
      </c>
      <c r="L17" s="51">
        <v>0</v>
      </c>
      <c r="M17" s="51">
        <v>20779</v>
      </c>
      <c r="N17" s="51">
        <f>SUM(C17:M17)</f>
        <v>2038055</v>
      </c>
    </row>
    <row r="18" spans="1:20">
      <c r="A18" t="s">
        <v>22</v>
      </c>
      <c r="B18" s="51">
        <v>365290</v>
      </c>
      <c r="C18" s="51">
        <v>11129</v>
      </c>
      <c r="D18" s="51">
        <v>0</v>
      </c>
      <c r="E18" s="51">
        <v>0</v>
      </c>
      <c r="F18" s="51">
        <v>0</v>
      </c>
      <c r="G18" s="51">
        <v>394638</v>
      </c>
      <c r="H18" s="51">
        <v>0</v>
      </c>
      <c r="I18" s="51">
        <v>0</v>
      </c>
      <c r="J18" s="51">
        <v>5908</v>
      </c>
      <c r="K18" s="51">
        <v>0</v>
      </c>
      <c r="L18" s="51">
        <v>0</v>
      </c>
      <c r="M18" s="51">
        <v>274</v>
      </c>
      <c r="N18" s="51">
        <f>SUM(C18:M18)</f>
        <v>411949</v>
      </c>
    </row>
    <row r="19" spans="1:20">
      <c r="A19" t="s">
        <v>23</v>
      </c>
      <c r="B19" s="51">
        <v>428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>
        <v>0</v>
      </c>
      <c r="N19" s="51">
        <f t="shared" ref="N19:N20" si="1">SUM(C19:M19)</f>
        <v>0</v>
      </c>
    </row>
    <row r="20" spans="1:20">
      <c r="A20" t="s">
        <v>24</v>
      </c>
      <c r="B20" s="51">
        <v>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>
        <v>0</v>
      </c>
      <c r="N20" s="51">
        <f t="shared" si="1"/>
        <v>0</v>
      </c>
    </row>
    <row r="21" spans="1:20">
      <c r="A21" t="s">
        <v>25</v>
      </c>
      <c r="B21" s="51">
        <v>49323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>
        <v>0</v>
      </c>
    </row>
    <row r="22" spans="1:20">
      <c r="A22" t="s">
        <v>26</v>
      </c>
      <c r="B22" s="51">
        <v>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>
        <v>0</v>
      </c>
    </row>
    <row r="23" spans="1:20">
      <c r="A23" t="s">
        <v>17</v>
      </c>
      <c r="B23" s="51">
        <f>SUM(B17:B22)</f>
        <v>1929628</v>
      </c>
      <c r="C23" s="51">
        <f t="shared" ref="C23:N23" si="2">SUM(C17:C22)</f>
        <v>50323</v>
      </c>
      <c r="D23" s="51">
        <f t="shared" si="2"/>
        <v>0</v>
      </c>
      <c r="E23" s="51">
        <f t="shared" si="2"/>
        <v>0</v>
      </c>
      <c r="F23" s="51">
        <f t="shared" si="2"/>
        <v>0</v>
      </c>
      <c r="G23" s="51">
        <f t="shared" si="2"/>
        <v>1748113</v>
      </c>
      <c r="H23" s="51">
        <f t="shared" si="2"/>
        <v>0</v>
      </c>
      <c r="I23" s="51">
        <f t="shared" si="2"/>
        <v>0</v>
      </c>
      <c r="J23" s="51">
        <f t="shared" si="2"/>
        <v>199350</v>
      </c>
      <c r="K23" s="51">
        <f t="shared" si="2"/>
        <v>431165</v>
      </c>
      <c r="L23" s="51">
        <f t="shared" si="2"/>
        <v>0</v>
      </c>
      <c r="M23" s="51">
        <f t="shared" si="2"/>
        <v>21053</v>
      </c>
      <c r="N23" s="51">
        <f t="shared" si="2"/>
        <v>2450004</v>
      </c>
      <c r="R23" s="3" t="s">
        <v>27</v>
      </c>
      <c r="S23" s="13">
        <f>N42/1000</f>
        <v>12559.950439999999</v>
      </c>
      <c r="T23" s="3"/>
    </row>
    <row r="24" spans="1:20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R24" s="3"/>
      <c r="S24" s="3"/>
      <c r="T24" s="3"/>
    </row>
    <row r="25" spans="1:20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R25" s="3"/>
      <c r="S25" s="3" t="s">
        <v>28</v>
      </c>
      <c r="T25" s="3" t="s">
        <v>29</v>
      </c>
    </row>
    <row r="26" spans="1:20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Q26" s="51"/>
      <c r="R26" s="3" t="s">
        <v>11</v>
      </c>
      <c r="S26" s="14">
        <f>M42/1000</f>
        <v>3990.1514400000001</v>
      </c>
      <c r="T26" s="15">
        <f>M43</f>
        <v>0.31768847011469575</v>
      </c>
    </row>
    <row r="27" spans="1:20">
      <c r="A27" s="50" t="s">
        <v>30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6"/>
      <c r="M27" s="51"/>
      <c r="N27" s="51"/>
      <c r="Q27" s="51"/>
      <c r="R27" s="51" t="s">
        <v>33</v>
      </c>
      <c r="S27" s="14">
        <f>G42/1000</f>
        <v>3143.998</v>
      </c>
      <c r="T27" s="16">
        <f>G43</f>
        <v>0.25031929982679135</v>
      </c>
    </row>
    <row r="28" spans="1:20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6"/>
      <c r="M28" s="51"/>
      <c r="N28" s="51"/>
      <c r="Q28" s="51"/>
      <c r="R28" s="3" t="s">
        <v>8</v>
      </c>
      <c r="S28" s="14">
        <f>J42/1000</f>
        <v>199.35</v>
      </c>
      <c r="T28" s="15">
        <f>J43</f>
        <v>1.5871877914830371E-2</v>
      </c>
    </row>
    <row r="29" spans="1:20">
      <c r="B29" s="51" t="s">
        <v>31</v>
      </c>
      <c r="C29" s="51" t="s">
        <v>3</v>
      </c>
      <c r="D29" s="51" t="s">
        <v>4</v>
      </c>
      <c r="E29" s="51" t="s">
        <v>5</v>
      </c>
      <c r="F29" s="51" t="s">
        <v>32</v>
      </c>
      <c r="G29" s="51" t="s">
        <v>33</v>
      </c>
      <c r="H29" s="51" t="s">
        <v>7</v>
      </c>
      <c r="I29" s="6" t="s">
        <v>82</v>
      </c>
      <c r="J29" s="6" t="s">
        <v>78</v>
      </c>
      <c r="K29" s="51" t="s">
        <v>9</v>
      </c>
      <c r="L29" s="2" t="s">
        <v>10</v>
      </c>
      <c r="M29" s="51" t="s">
        <v>11</v>
      </c>
      <c r="N29" s="51" t="s">
        <v>34</v>
      </c>
      <c r="Q29" s="51"/>
      <c r="R29" s="3" t="s">
        <v>9</v>
      </c>
      <c r="S29" s="14">
        <f>K42/1000</f>
        <v>431.16500000000002</v>
      </c>
      <c r="T29" s="15">
        <f>K43</f>
        <v>3.4328559022562516E-2</v>
      </c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Q30" s="51"/>
      <c r="R30" s="3" t="s">
        <v>32</v>
      </c>
      <c r="S30" s="14">
        <f>F42/1000</f>
        <v>280.30799999999999</v>
      </c>
      <c r="T30" s="15">
        <f>F43</f>
        <v>2.2317603985704901E-2</v>
      </c>
    </row>
    <row r="31" spans="1:20">
      <c r="A31" t="s">
        <v>36</v>
      </c>
      <c r="B31" s="51">
        <v>0</v>
      </c>
      <c r="C31" s="51">
        <v>149732</v>
      </c>
      <c r="D31" s="51">
        <v>0</v>
      </c>
      <c r="E31" s="51">
        <v>0</v>
      </c>
      <c r="F31" s="51">
        <v>16314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81356</v>
      </c>
      <c r="N31" s="51">
        <f>SUM(B31:M31)</f>
        <v>247402</v>
      </c>
      <c r="O31" s="17">
        <f>N31/N$39</f>
        <v>2.0919944147413893E-2</v>
      </c>
      <c r="P31" s="18" t="s">
        <v>37</v>
      </c>
      <c r="Q31" s="51"/>
      <c r="R31" s="3" t="s">
        <v>35</v>
      </c>
      <c r="S31" s="13">
        <f>E42/1000</f>
        <v>21.794</v>
      </c>
      <c r="T31" s="15">
        <f>E43</f>
        <v>1.7351979296504295E-3</v>
      </c>
    </row>
    <row r="32" spans="1:20">
      <c r="A32" t="s">
        <v>39</v>
      </c>
      <c r="B32" s="51">
        <v>159559</v>
      </c>
      <c r="C32" s="51">
        <v>361739</v>
      </c>
      <c r="D32" s="51">
        <v>363000</v>
      </c>
      <c r="E32" s="51">
        <v>21794</v>
      </c>
      <c r="F32" s="51">
        <v>13448</v>
      </c>
      <c r="G32" s="51">
        <v>861026</v>
      </c>
      <c r="H32" s="51">
        <v>2318</v>
      </c>
      <c r="I32" s="51">
        <v>784561</v>
      </c>
      <c r="J32" s="51">
        <v>0</v>
      </c>
      <c r="K32" s="51">
        <v>0</v>
      </c>
      <c r="L32" s="51">
        <v>32627</v>
      </c>
      <c r="M32" s="51">
        <v>1662675</v>
      </c>
      <c r="N32" s="51">
        <f t="shared" ref="N32:N38" si="3">SUM(B32:M32)</f>
        <v>4262747</v>
      </c>
      <c r="O32" s="17">
        <f>N32/N$39</f>
        <v>0.36045152890662213</v>
      </c>
      <c r="P32" s="18" t="s">
        <v>40</v>
      </c>
      <c r="Q32" s="51"/>
      <c r="R32" s="3" t="s">
        <v>83</v>
      </c>
      <c r="S32" s="13">
        <f>D42/1000</f>
        <v>363</v>
      </c>
      <c r="T32" s="15">
        <f>D43</f>
        <v>2.8901387926177202E-2</v>
      </c>
    </row>
    <row r="33" spans="1:20">
      <c r="A33" t="s">
        <v>42</v>
      </c>
      <c r="B33" s="51">
        <v>335195</v>
      </c>
      <c r="C33" s="51">
        <v>9595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278531</v>
      </c>
      <c r="N33" s="51">
        <f t="shared" si="3"/>
        <v>623321</v>
      </c>
      <c r="O33" s="17">
        <f>N33/N$39</f>
        <v>5.2707094146005995E-2</v>
      </c>
      <c r="P33" s="18" t="s">
        <v>43</v>
      </c>
      <c r="Q33" s="6"/>
      <c r="R33" s="3" t="s">
        <v>6</v>
      </c>
      <c r="S33" s="13">
        <f>I42/1000</f>
        <v>784.56100000000004</v>
      </c>
      <c r="T33" s="15">
        <f>I43</f>
        <v>6.2465294249998651E-2</v>
      </c>
    </row>
    <row r="34" spans="1:20">
      <c r="A34" t="s">
        <v>44</v>
      </c>
      <c r="B34" s="51">
        <v>0</v>
      </c>
      <c r="C34" s="51">
        <v>2653639</v>
      </c>
      <c r="D34" s="51">
        <v>0</v>
      </c>
      <c r="E34" s="51">
        <v>0</v>
      </c>
      <c r="F34" s="51">
        <v>250546</v>
      </c>
      <c r="G34" s="51">
        <v>0</v>
      </c>
      <c r="H34" s="51">
        <v>9157</v>
      </c>
      <c r="I34" s="51">
        <v>0</v>
      </c>
      <c r="J34" s="51">
        <v>0</v>
      </c>
      <c r="K34" s="51">
        <v>0</v>
      </c>
      <c r="L34" s="51">
        <v>0</v>
      </c>
      <c r="M34" s="51">
        <v>66506</v>
      </c>
      <c r="N34" s="51">
        <f t="shared" si="3"/>
        <v>2979848</v>
      </c>
      <c r="O34" s="17">
        <f>N34/N$39</f>
        <v>0.25197150276789593</v>
      </c>
      <c r="P34" s="18" t="s">
        <v>45</v>
      </c>
      <c r="Q34" s="6"/>
      <c r="R34" s="3" t="s">
        <v>38</v>
      </c>
      <c r="S34" s="14">
        <f>C42/1000</f>
        <v>3301.5210000000002</v>
      </c>
      <c r="T34" s="16">
        <f>C43</f>
        <v>0.2628609894419297</v>
      </c>
    </row>
    <row r="35" spans="1:20">
      <c r="A35" t="s">
        <v>46</v>
      </c>
      <c r="B35" s="51">
        <v>277092</v>
      </c>
      <c r="C35" s="51">
        <v>18681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730590</v>
      </c>
      <c r="N35" s="51">
        <f t="shared" si="3"/>
        <v>1026363</v>
      </c>
      <c r="O35" s="17">
        <f>N35/N$39</f>
        <v>8.6787724573658118E-2</v>
      </c>
      <c r="P35" s="18" t="s">
        <v>47</v>
      </c>
      <c r="Q35" s="51"/>
      <c r="R35" s="3" t="s">
        <v>10</v>
      </c>
      <c r="S35" s="14">
        <f>L42/1000</f>
        <v>32.627000000000002</v>
      </c>
      <c r="T35" s="16">
        <f>L43</f>
        <v>2.5977013329679987E-3</v>
      </c>
    </row>
    <row r="36" spans="1:20">
      <c r="A36" t="s">
        <v>48</v>
      </c>
      <c r="B36" s="51">
        <v>262155</v>
      </c>
      <c r="C36" s="51">
        <v>57770</v>
      </c>
      <c r="D36" s="51">
        <v>0</v>
      </c>
      <c r="E36" s="51">
        <v>0</v>
      </c>
      <c r="F36" s="51">
        <v>0</v>
      </c>
      <c r="G36" s="51">
        <v>534859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892445</v>
      </c>
      <c r="N36" s="51">
        <f t="shared" si="3"/>
        <v>1747229</v>
      </c>
      <c r="O36" s="18"/>
      <c r="P36" s="18"/>
      <c r="Q36" s="2"/>
      <c r="R36" s="3" t="s">
        <v>7</v>
      </c>
      <c r="S36" s="14">
        <f>H42/1000</f>
        <v>11.475</v>
      </c>
      <c r="T36" s="15">
        <f>H43</f>
        <v>9.1361825469113878E-4</v>
      </c>
    </row>
    <row r="37" spans="1:20">
      <c r="A37" t="s">
        <v>49</v>
      </c>
      <c r="B37" s="51">
        <v>615064</v>
      </c>
      <c r="C37" s="51">
        <v>42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183852</v>
      </c>
      <c r="N37" s="51">
        <f t="shared" si="3"/>
        <v>798958</v>
      </c>
      <c r="O37" s="18"/>
      <c r="P37" s="18"/>
      <c r="Q37" s="51"/>
      <c r="R37" s="3"/>
      <c r="S37" s="14">
        <f>SUM(S26:S36)</f>
        <v>12559.950440000001</v>
      </c>
      <c r="T37" s="15">
        <f>SUM(T26:T36)</f>
        <v>1</v>
      </c>
    </row>
    <row r="38" spans="1:20">
      <c r="A38" t="s">
        <v>50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140263</v>
      </c>
      <c r="N38" s="51">
        <f t="shared" si="3"/>
        <v>140263</v>
      </c>
      <c r="O38" s="18">
        <f>SUM(O31:O35)</f>
        <v>0.77283779454159607</v>
      </c>
      <c r="P38" s="18"/>
      <c r="Q38" s="3"/>
      <c r="R38" s="2"/>
      <c r="S38" s="2"/>
      <c r="T38" s="2"/>
    </row>
    <row r="39" spans="1:20">
      <c r="A39" t="s">
        <v>17</v>
      </c>
      <c r="B39" s="51">
        <f>SUM(B31:B38)</f>
        <v>1649065</v>
      </c>
      <c r="C39" s="51">
        <f t="shared" ref="C39:N39" si="4">SUM(C31:C38)</f>
        <v>3251198</v>
      </c>
      <c r="D39" s="51">
        <f t="shared" si="4"/>
        <v>363000</v>
      </c>
      <c r="E39" s="51">
        <f t="shared" si="4"/>
        <v>21794</v>
      </c>
      <c r="F39" s="51">
        <f t="shared" si="4"/>
        <v>280308</v>
      </c>
      <c r="G39" s="51">
        <f t="shared" si="4"/>
        <v>1395885</v>
      </c>
      <c r="H39" s="51">
        <f t="shared" si="4"/>
        <v>11475</v>
      </c>
      <c r="I39" s="51">
        <f t="shared" si="4"/>
        <v>784561</v>
      </c>
      <c r="J39" s="51">
        <f t="shared" si="4"/>
        <v>0</v>
      </c>
      <c r="K39" s="51">
        <f t="shared" si="4"/>
        <v>0</v>
      </c>
      <c r="L39" s="51">
        <f t="shared" si="4"/>
        <v>32627</v>
      </c>
      <c r="M39" s="51">
        <f t="shared" si="4"/>
        <v>4036218</v>
      </c>
      <c r="N39" s="51">
        <f t="shared" si="4"/>
        <v>11826131</v>
      </c>
      <c r="R39" s="7"/>
      <c r="S39" s="7"/>
      <c r="T39" s="7"/>
    </row>
    <row r="40" spans="1:20">
      <c r="R40" s="7"/>
      <c r="S40" s="7" t="s">
        <v>28</v>
      </c>
      <c r="T40" s="7" t="s">
        <v>29</v>
      </c>
    </row>
    <row r="41" spans="1:20">
      <c r="A41" s="21" t="s">
        <v>54</v>
      </c>
      <c r="B41" s="22">
        <f>B38+B37+B36</f>
        <v>877219</v>
      </c>
      <c r="C41" s="22">
        <f t="shared" ref="C41:N41" si="5">C38+C37+C36</f>
        <v>57812</v>
      </c>
      <c r="D41" s="22">
        <f t="shared" si="5"/>
        <v>0</v>
      </c>
      <c r="E41" s="22">
        <f t="shared" si="5"/>
        <v>0</v>
      </c>
      <c r="F41" s="22">
        <f t="shared" si="5"/>
        <v>0</v>
      </c>
      <c r="G41" s="22">
        <f t="shared" si="5"/>
        <v>534859</v>
      </c>
      <c r="H41" s="22">
        <f t="shared" si="5"/>
        <v>0</v>
      </c>
      <c r="I41" s="22">
        <f t="shared" si="5"/>
        <v>0</v>
      </c>
      <c r="J41" s="22">
        <f t="shared" si="5"/>
        <v>0</v>
      </c>
      <c r="K41" s="22">
        <f t="shared" si="5"/>
        <v>0</v>
      </c>
      <c r="L41" s="22">
        <f t="shared" si="5"/>
        <v>0</v>
      </c>
      <c r="M41" s="22">
        <f t="shared" si="5"/>
        <v>1216560</v>
      </c>
      <c r="N41" s="22">
        <f t="shared" si="5"/>
        <v>2686450</v>
      </c>
      <c r="O41" s="17">
        <f>N41/N$39</f>
        <v>0.22716220545840393</v>
      </c>
      <c r="P41" s="17" t="s">
        <v>55</v>
      </c>
      <c r="R41" s="7" t="s">
        <v>51</v>
      </c>
      <c r="S41" s="20">
        <f>N45/1000</f>
        <v>603.46043999999995</v>
      </c>
      <c r="T41" s="7"/>
    </row>
    <row r="42" spans="1:20">
      <c r="A42" s="23" t="s">
        <v>57</v>
      </c>
      <c r="B42" s="22"/>
      <c r="C42" s="24">
        <f>C39+C23</f>
        <v>3301521</v>
      </c>
      <c r="D42" s="24">
        <f t="shared" ref="D42:K42" si="6">D39+D23+D10</f>
        <v>363000</v>
      </c>
      <c r="E42" s="24">
        <f t="shared" si="6"/>
        <v>21794</v>
      </c>
      <c r="F42" s="24">
        <f t="shared" si="6"/>
        <v>280308</v>
      </c>
      <c r="G42" s="24">
        <f t="shared" si="6"/>
        <v>3143998</v>
      </c>
      <c r="H42" s="24">
        <f t="shared" si="6"/>
        <v>11475</v>
      </c>
      <c r="I42" s="24">
        <f t="shared" si="6"/>
        <v>784561</v>
      </c>
      <c r="J42" s="24">
        <f t="shared" si="6"/>
        <v>199350</v>
      </c>
      <c r="K42" s="24">
        <f t="shared" si="6"/>
        <v>431165</v>
      </c>
      <c r="L42" s="24">
        <f>L39+L23</f>
        <v>32627</v>
      </c>
      <c r="M42" s="24">
        <f>M39+M23-B6+M45</f>
        <v>3990151.44</v>
      </c>
      <c r="N42" s="25">
        <f>SUM(C42:M42)</f>
        <v>12559950.439999999</v>
      </c>
      <c r="O42" s="7"/>
      <c r="P42" s="7"/>
      <c r="R42" s="7" t="s">
        <v>52</v>
      </c>
      <c r="S42" s="20">
        <f>N41/1000</f>
        <v>2686.45</v>
      </c>
      <c r="T42" s="15">
        <f>O41</f>
        <v>0.22716220545840393</v>
      </c>
    </row>
    <row r="43" spans="1:20">
      <c r="A43" s="23" t="s">
        <v>58</v>
      </c>
      <c r="B43" s="22"/>
      <c r="C43" s="17">
        <f t="shared" ref="C43:M43" si="7">C42/$N42</f>
        <v>0.2628609894419297</v>
      </c>
      <c r="D43" s="17">
        <f t="shared" si="7"/>
        <v>2.8901387926177202E-2</v>
      </c>
      <c r="E43" s="17">
        <f t="shared" si="7"/>
        <v>1.7351979296504295E-3</v>
      </c>
      <c r="F43" s="17">
        <f t="shared" si="7"/>
        <v>2.2317603985704901E-2</v>
      </c>
      <c r="G43" s="17">
        <f t="shared" si="7"/>
        <v>0.25031929982679135</v>
      </c>
      <c r="H43" s="17">
        <f t="shared" si="7"/>
        <v>9.1361825469113878E-4</v>
      </c>
      <c r="I43" s="17">
        <f t="shared" si="7"/>
        <v>6.2465294249998651E-2</v>
      </c>
      <c r="J43" s="17">
        <f t="shared" si="7"/>
        <v>1.5871877914830371E-2</v>
      </c>
      <c r="K43" s="17">
        <f t="shared" si="7"/>
        <v>3.4328559022562516E-2</v>
      </c>
      <c r="L43" s="17">
        <f t="shared" si="7"/>
        <v>2.5977013329679987E-3</v>
      </c>
      <c r="M43" s="17">
        <f t="shared" si="7"/>
        <v>0.31768847011469575</v>
      </c>
      <c r="N43" s="17">
        <f>SUM(C43:M43)</f>
        <v>1</v>
      </c>
      <c r="O43" s="7"/>
      <c r="P43" s="7"/>
      <c r="R43" s="7" t="s">
        <v>53</v>
      </c>
      <c r="S43" s="20">
        <f>N35/1000</f>
        <v>1026.3630000000001</v>
      </c>
      <c r="T43" s="16">
        <f>O35</f>
        <v>8.6787724573658118E-2</v>
      </c>
    </row>
    <row r="44" spans="1:2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R44" s="7" t="s">
        <v>56</v>
      </c>
      <c r="S44" s="20">
        <f>N33/1000</f>
        <v>623.32100000000003</v>
      </c>
      <c r="T44" s="15">
        <f>O33</f>
        <v>5.2707094146005995E-2</v>
      </c>
    </row>
    <row r="45" spans="1:20">
      <c r="A45" s="6" t="s">
        <v>61</v>
      </c>
      <c r="B45" s="6">
        <f>B23-B39</f>
        <v>280563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322897.44</v>
      </c>
      <c r="N45" s="25">
        <f>B45+M45</f>
        <v>603460.43999999994</v>
      </c>
      <c r="O45" s="7"/>
      <c r="P45" s="7"/>
      <c r="R45" s="7" t="s">
        <v>37</v>
      </c>
      <c r="S45" s="20">
        <f>N31/1000</f>
        <v>247.40199999999999</v>
      </c>
      <c r="T45" s="15">
        <f>O31</f>
        <v>2.0919944147413893E-2</v>
      </c>
    </row>
    <row r="46" spans="1:20">
      <c r="B46" s="52">
        <f>B45/B23</f>
        <v>0.14539745484621908</v>
      </c>
      <c r="R46" s="7" t="s">
        <v>59</v>
      </c>
      <c r="S46" s="20">
        <f>N32/1000</f>
        <v>4262.7470000000003</v>
      </c>
      <c r="T46" s="16">
        <f>O32</f>
        <v>0.36045152890662213</v>
      </c>
    </row>
    <row r="47" spans="1:20">
      <c r="R47" s="7" t="s">
        <v>60</v>
      </c>
      <c r="S47" s="20">
        <f>N34/1000</f>
        <v>2979.848</v>
      </c>
      <c r="T47" s="16">
        <f>O34</f>
        <v>0.25197150276789593</v>
      </c>
    </row>
    <row r="48" spans="1:20">
      <c r="D48" s="51"/>
      <c r="M48" s="51"/>
      <c r="R48" s="7" t="s">
        <v>62</v>
      </c>
      <c r="S48" s="20">
        <f>SUM(S42:S47)</f>
        <v>11826.130999999999</v>
      </c>
      <c r="T48" s="15">
        <f>SUM(T42:T47)</f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 enableFormatConditionsCalculation="0"/>
  <dimension ref="A1:AU70"/>
  <sheetViews>
    <sheetView zoomScale="125" zoomScaleNormal="125" zoomScalePageLayoutView="125" workbookViewId="0">
      <selection activeCell="B10" sqref="B1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70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9">
        <v>95561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9">
        <f>SUM(B6:B9)</f>
        <v>95561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70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17145</v>
      </c>
      <c r="C18" s="9">
        <v>806</v>
      </c>
      <c r="D18" s="9">
        <v>0</v>
      </c>
      <c r="E18" s="9">
        <v>0</v>
      </c>
      <c r="F18" s="9">
        <v>0</v>
      </c>
      <c r="G18" s="9">
        <v>22710</v>
      </c>
      <c r="H18" s="9">
        <v>0</v>
      </c>
      <c r="I18" s="9"/>
      <c r="J18" s="9"/>
      <c r="K18" s="9"/>
      <c r="L18" s="9"/>
      <c r="M18" s="9"/>
      <c r="N18" s="9">
        <v>23516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2056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19201</v>
      </c>
      <c r="C23" s="9">
        <v>806</v>
      </c>
      <c r="D23" s="9">
        <v>0</v>
      </c>
      <c r="E23" s="9">
        <v>0</v>
      </c>
      <c r="F23" s="9">
        <v>0</v>
      </c>
      <c r="G23" s="9">
        <v>22710</v>
      </c>
      <c r="H23" s="9">
        <v>0</v>
      </c>
      <c r="I23" s="9"/>
      <c r="J23" s="9"/>
      <c r="K23" s="9"/>
      <c r="L23" s="9"/>
      <c r="M23" s="9"/>
      <c r="N23" s="9">
        <v>23516</v>
      </c>
      <c r="O23" s="3"/>
      <c r="P23" s="3"/>
      <c r="Q23" s="3"/>
      <c r="R23" s="3" t="s">
        <v>27</v>
      </c>
      <c r="S23" s="13">
        <f>N42/1000</f>
        <v>109.94583999999999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38.661839999999998</v>
      </c>
      <c r="T26" s="15">
        <f>M43</f>
        <v>0.3516444096475137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31.449000000000002</v>
      </c>
      <c r="T27" s="16">
        <f>G43</f>
        <v>0.28604083610621378</v>
      </c>
    </row>
    <row r="28" spans="1:20" ht="15">
      <c r="A28" s="4" t="s">
        <v>70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3.1459999999999999</v>
      </c>
      <c r="T29" s="15">
        <f>F43</f>
        <v>2.8614088536683152E-2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2704</v>
      </c>
      <c r="D31" s="9">
        <v>0</v>
      </c>
      <c r="E31" s="9">
        <v>0</v>
      </c>
      <c r="F31" s="9">
        <v>294</v>
      </c>
      <c r="G31" s="9">
        <v>0</v>
      </c>
      <c r="H31" s="9">
        <v>0</v>
      </c>
      <c r="I31" s="9"/>
      <c r="J31" s="9"/>
      <c r="K31" s="9"/>
      <c r="L31" s="9"/>
      <c r="M31" s="9">
        <v>388</v>
      </c>
      <c r="N31" s="9">
        <v>3387</v>
      </c>
      <c r="O31" s="17">
        <f>N31/N$39</f>
        <v>3.3851381740042978E-2</v>
      </c>
      <c r="P31" s="18" t="s">
        <v>37</v>
      </c>
      <c r="Q31" s="3"/>
      <c r="R31" s="3" t="s">
        <v>38</v>
      </c>
      <c r="S31" s="14">
        <f>C42/1000</f>
        <v>36.689</v>
      </c>
      <c r="T31" s="16">
        <f>C43</f>
        <v>0.33370066570958939</v>
      </c>
    </row>
    <row r="32" spans="1:20" ht="15">
      <c r="A32" s="5" t="s">
        <v>39</v>
      </c>
      <c r="B32" s="9">
        <v>2361</v>
      </c>
      <c r="C32" s="9">
        <v>297</v>
      </c>
      <c r="D32" s="9">
        <v>0</v>
      </c>
      <c r="E32" s="39">
        <v>0</v>
      </c>
      <c r="F32" s="39">
        <v>22</v>
      </c>
      <c r="G32" s="9">
        <v>0</v>
      </c>
      <c r="H32" s="9">
        <v>0</v>
      </c>
      <c r="I32" s="9"/>
      <c r="J32" s="9"/>
      <c r="K32" s="9"/>
      <c r="L32" s="9"/>
      <c r="M32" s="9">
        <v>5025</v>
      </c>
      <c r="N32" s="9">
        <v>7705</v>
      </c>
      <c r="O32" s="17">
        <f>N32/N$39</f>
        <v>7.7007645794812854E-2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4614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4864</v>
      </c>
      <c r="N33" s="9">
        <v>9479</v>
      </c>
      <c r="O33" s="17">
        <f>N33/N$39</f>
        <v>9.4737894158212987E-2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32308</v>
      </c>
      <c r="D34" s="9">
        <v>0</v>
      </c>
      <c r="E34" s="9">
        <v>0</v>
      </c>
      <c r="F34" s="9">
        <v>2830</v>
      </c>
      <c r="G34" s="9">
        <v>0</v>
      </c>
      <c r="H34" s="9">
        <v>0</v>
      </c>
      <c r="I34" s="9"/>
      <c r="J34" s="9"/>
      <c r="K34" s="9"/>
      <c r="L34" s="9"/>
      <c r="M34" s="9">
        <v>5</v>
      </c>
      <c r="N34" s="9">
        <v>35143</v>
      </c>
      <c r="O34" s="17">
        <f>N34/N$39</f>
        <v>0.35123681974913795</v>
      </c>
      <c r="P34" s="18" t="s">
        <v>45</v>
      </c>
      <c r="Q34" s="3"/>
      <c r="R34" s="3"/>
      <c r="S34" s="14">
        <f>SUM(S26:S33)</f>
        <v>109.94584</v>
      </c>
      <c r="T34" s="15">
        <f>SUM(T26:T33)</f>
        <v>1</v>
      </c>
    </row>
    <row r="35" spans="1:47" ht="15">
      <c r="A35" s="5" t="s">
        <v>46</v>
      </c>
      <c r="B35" s="9">
        <v>1130</v>
      </c>
      <c r="C35" s="9">
        <v>148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6995</v>
      </c>
      <c r="N35" s="9">
        <v>8273</v>
      </c>
      <c r="O35" s="17">
        <f>N35/N$39</f>
        <v>8.2684523512068356E-2</v>
      </c>
      <c r="P35" s="18" t="s">
        <v>47</v>
      </c>
      <c r="Q35" s="18"/>
    </row>
    <row r="36" spans="1:47" ht="15">
      <c r="A36" s="5" t="s">
        <v>48</v>
      </c>
      <c r="B36" s="9">
        <v>1252</v>
      </c>
      <c r="C36" s="9">
        <v>425</v>
      </c>
      <c r="D36" s="9">
        <v>0</v>
      </c>
      <c r="E36" s="9">
        <v>0</v>
      </c>
      <c r="F36" s="9">
        <v>0</v>
      </c>
      <c r="G36" s="9">
        <v>8739</v>
      </c>
      <c r="H36" s="9">
        <v>0</v>
      </c>
      <c r="I36" s="9"/>
      <c r="J36" s="9"/>
      <c r="K36" s="9"/>
      <c r="L36" s="9"/>
      <c r="M36" s="9">
        <v>13117</v>
      </c>
      <c r="N36" s="9">
        <v>23533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7132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1164</v>
      </c>
      <c r="N37" s="9">
        <v>8296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4240</v>
      </c>
      <c r="N38" s="9">
        <v>4240</v>
      </c>
      <c r="O38" s="18">
        <f>SUM(O31:O35)</f>
        <v>0.63951826495427511</v>
      </c>
      <c r="P38" s="18"/>
      <c r="Q38" s="3"/>
      <c r="R38" s="7" t="s">
        <v>51</v>
      </c>
      <c r="S38" s="19">
        <f>N45/1000</f>
        <v>5.5758400000000004</v>
      </c>
      <c r="T38" s="7"/>
    </row>
    <row r="39" spans="1:47" ht="15">
      <c r="A39" s="5" t="s">
        <v>17</v>
      </c>
      <c r="B39" s="9">
        <v>16489</v>
      </c>
      <c r="C39" s="9">
        <v>35883</v>
      </c>
      <c r="D39" s="9">
        <v>0</v>
      </c>
      <c r="E39" s="39">
        <f>SUM(E31:E38)</f>
        <v>0</v>
      </c>
      <c r="F39" s="39">
        <f>SUM(F31:F38)</f>
        <v>3146</v>
      </c>
      <c r="G39" s="9">
        <v>8739</v>
      </c>
      <c r="H39" s="9">
        <v>0</v>
      </c>
      <c r="I39" s="9"/>
      <c r="J39" s="9"/>
      <c r="K39" s="9"/>
      <c r="L39" s="9"/>
      <c r="M39" s="9">
        <v>35798</v>
      </c>
      <c r="N39" s="9">
        <v>100055</v>
      </c>
      <c r="O39" s="3"/>
      <c r="P39" s="3"/>
      <c r="Q39" s="3"/>
      <c r="R39" s="7" t="s">
        <v>52</v>
      </c>
      <c r="S39" s="20">
        <f>N41/1000</f>
        <v>36.069000000000003</v>
      </c>
      <c r="T39" s="15">
        <f>O41</f>
        <v>0.3604917295487482</v>
      </c>
    </row>
    <row r="40" spans="1:47">
      <c r="R40" s="7" t="s">
        <v>53</v>
      </c>
      <c r="S40" s="20">
        <f>N35/1000</f>
        <v>8.2729999999999997</v>
      </c>
      <c r="T40" s="16">
        <f>O35</f>
        <v>8.2684523512068356E-2</v>
      </c>
    </row>
    <row r="41" spans="1:47" ht="15">
      <c r="A41" s="21" t="s">
        <v>54</v>
      </c>
      <c r="B41" s="22">
        <f>B38+B37+B36</f>
        <v>8384</v>
      </c>
      <c r="C41" s="22">
        <f t="shared" ref="C41:N41" si="0">C38+C37+C36</f>
        <v>425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8739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18521</v>
      </c>
      <c r="N41" s="22">
        <f t="shared" si="0"/>
        <v>36069</v>
      </c>
      <c r="O41" s="17">
        <f>N41/N$39</f>
        <v>0.3604917295487482</v>
      </c>
      <c r="P41" s="17" t="s">
        <v>55</v>
      </c>
      <c r="Q41" s="7"/>
      <c r="R41" s="7" t="s">
        <v>56</v>
      </c>
      <c r="S41" s="20">
        <f>N33/1000</f>
        <v>9.4789999999999992</v>
      </c>
      <c r="T41" s="15">
        <f>O33</f>
        <v>9.4737894158212987E-2</v>
      </c>
    </row>
    <row r="42" spans="1:47" ht="15">
      <c r="A42" s="23" t="s">
        <v>57</v>
      </c>
      <c r="B42" s="22"/>
      <c r="C42" s="24">
        <f>C39+C23+C10</f>
        <v>36689</v>
      </c>
      <c r="D42" s="24">
        <f t="shared" ref="D42:L42" si="1">D39+D23+D10</f>
        <v>0</v>
      </c>
      <c r="E42" s="24">
        <f t="shared" si="1"/>
        <v>0</v>
      </c>
      <c r="F42" s="24">
        <f t="shared" si="1"/>
        <v>3146</v>
      </c>
      <c r="G42" s="24">
        <f t="shared" si="1"/>
        <v>31449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38661.839999999997</v>
      </c>
      <c r="N42" s="25">
        <f>SUM(C42:M42)</f>
        <v>109945.84</v>
      </c>
      <c r="O42" s="7"/>
      <c r="P42" s="7"/>
      <c r="Q42" s="7"/>
      <c r="R42" s="7" t="s">
        <v>37</v>
      </c>
      <c r="S42" s="20">
        <f>N31/1000</f>
        <v>3.387</v>
      </c>
      <c r="T42" s="15">
        <f>O31</f>
        <v>3.3851381740042978E-2</v>
      </c>
    </row>
    <row r="43" spans="1:47" ht="15">
      <c r="A43" s="23" t="s">
        <v>58</v>
      </c>
      <c r="B43" s="22"/>
      <c r="C43" s="17">
        <f t="shared" ref="C43:M43" si="2">C42/$N42</f>
        <v>0.33370066570958939</v>
      </c>
      <c r="D43" s="17">
        <f t="shared" si="2"/>
        <v>0</v>
      </c>
      <c r="E43" s="17">
        <f t="shared" si="2"/>
        <v>0</v>
      </c>
      <c r="F43" s="17">
        <f t="shared" si="2"/>
        <v>2.8614088536683152E-2</v>
      </c>
      <c r="G43" s="17">
        <f t="shared" si="2"/>
        <v>0.28604083610621378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0.3516444096475137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7.7050000000000001</v>
      </c>
      <c r="T43" s="16">
        <f>O32</f>
        <v>7.7007645794812854E-2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35.143000000000001</v>
      </c>
      <c r="T44" s="16">
        <f>O34</f>
        <v>0.35123681974913795</v>
      </c>
    </row>
    <row r="45" spans="1:47" ht="15">
      <c r="A45" s="6" t="s">
        <v>61</v>
      </c>
      <c r="B45" s="6">
        <f>B23-B39</f>
        <v>2712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2863.84</v>
      </c>
      <c r="N45" s="25">
        <f>B45+M45</f>
        <v>5575.84</v>
      </c>
      <c r="O45" s="7"/>
      <c r="P45" s="7"/>
      <c r="Q45" s="7"/>
      <c r="R45" s="7" t="s">
        <v>62</v>
      </c>
      <c r="S45" s="20">
        <f>SUM(S39:S44)</f>
        <v>100.056</v>
      </c>
      <c r="T45" s="15">
        <f>SUM(T39:T44)</f>
        <v>1.0000099945030234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8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8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/>
  <dimension ref="A1:AU70"/>
  <sheetViews>
    <sheetView zoomScale="125" zoomScaleNormal="125" zoomScalePageLayoutView="125" workbookViewId="0">
      <selection activeCell="B10" sqref="B1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1033507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1033507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71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43537</v>
      </c>
      <c r="C18" s="9">
        <v>2448</v>
      </c>
      <c r="D18" s="9">
        <v>0</v>
      </c>
      <c r="E18" s="9">
        <v>0</v>
      </c>
      <c r="F18" s="9">
        <v>0</v>
      </c>
      <c r="G18" s="9">
        <v>48714</v>
      </c>
      <c r="H18" s="9">
        <v>0</v>
      </c>
      <c r="I18" s="9"/>
      <c r="J18" s="9"/>
      <c r="K18" s="9"/>
      <c r="L18" s="9"/>
      <c r="M18" s="9"/>
      <c r="N18" s="9">
        <v>51162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4196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47733</v>
      </c>
      <c r="C23" s="9">
        <v>2448</v>
      </c>
      <c r="D23" s="9">
        <v>0</v>
      </c>
      <c r="E23" s="9">
        <v>0</v>
      </c>
      <c r="F23" s="9">
        <v>0</v>
      </c>
      <c r="G23" s="9">
        <v>48714</v>
      </c>
      <c r="H23" s="9">
        <v>0</v>
      </c>
      <c r="I23" s="9"/>
      <c r="J23" s="9"/>
      <c r="K23" s="9"/>
      <c r="L23" s="9"/>
      <c r="M23" s="9"/>
      <c r="N23" s="9">
        <v>51162</v>
      </c>
      <c r="O23" s="3"/>
      <c r="P23" s="3"/>
      <c r="Q23" s="3"/>
      <c r="R23" s="3" t="s">
        <v>27</v>
      </c>
      <c r="S23" s="13">
        <f>N42/1000</f>
        <v>307.17356000000001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80.116559999999993</v>
      </c>
      <c r="T26" s="15">
        <f>M43</f>
        <v>0.2608185418041839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105.015</v>
      </c>
      <c r="T27" s="16">
        <f>G43</f>
        <v>0.34187512753376298</v>
      </c>
    </row>
    <row r="28" spans="1:20" ht="15">
      <c r="A28" s="4" t="s">
        <v>71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9.9930000000000003</v>
      </c>
      <c r="T29" s="15">
        <f>F43</f>
        <v>3.2532096838022127E-2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10088</v>
      </c>
      <c r="D31" s="9">
        <v>0</v>
      </c>
      <c r="E31" s="9">
        <v>0</v>
      </c>
      <c r="F31" s="9">
        <v>1098</v>
      </c>
      <c r="G31" s="9">
        <v>0</v>
      </c>
      <c r="H31" s="9">
        <v>0</v>
      </c>
      <c r="I31" s="9"/>
      <c r="J31" s="9"/>
      <c r="K31" s="9"/>
      <c r="L31" s="9"/>
      <c r="M31" s="9">
        <v>7044</v>
      </c>
      <c r="N31" s="9">
        <v>18231</v>
      </c>
      <c r="O31" s="17">
        <f>N31/N$39</f>
        <v>6.196488962153527E-2</v>
      </c>
      <c r="P31" s="18" t="s">
        <v>37</v>
      </c>
      <c r="Q31" s="3"/>
      <c r="R31" s="3" t="s">
        <v>38</v>
      </c>
      <c r="S31" s="14">
        <f>C42/1000</f>
        <v>112.04900000000001</v>
      </c>
      <c r="T31" s="16">
        <f>C43</f>
        <v>0.36477423382403096</v>
      </c>
    </row>
    <row r="32" spans="1:20" ht="15">
      <c r="A32" s="5" t="s">
        <v>39</v>
      </c>
      <c r="B32" s="9">
        <v>2969</v>
      </c>
      <c r="C32" s="9">
        <v>1821</v>
      </c>
      <c r="D32" s="9">
        <v>0</v>
      </c>
      <c r="E32" s="9">
        <v>0</v>
      </c>
      <c r="F32" s="9">
        <v>48</v>
      </c>
      <c r="G32" s="39">
        <f>N32-M32-F32-C32-B32</f>
        <v>27595</v>
      </c>
      <c r="H32" s="9">
        <v>0</v>
      </c>
      <c r="I32" s="9"/>
      <c r="J32" s="9"/>
      <c r="K32" s="9"/>
      <c r="L32" s="9"/>
      <c r="M32" s="9">
        <v>6567</v>
      </c>
      <c r="N32" s="39">
        <v>39000</v>
      </c>
      <c r="O32" s="17">
        <f>N32/N$39</f>
        <v>0.13255612392298149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9599</v>
      </c>
      <c r="C33" s="9">
        <v>2108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12116</v>
      </c>
      <c r="N33" s="9">
        <v>23823</v>
      </c>
      <c r="O33" s="17">
        <f>N33/N$39</f>
        <v>8.0971398467107381E-2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94127</v>
      </c>
      <c r="D34" s="9">
        <v>0</v>
      </c>
      <c r="E34" s="9">
        <v>0</v>
      </c>
      <c r="F34" s="9">
        <v>8846</v>
      </c>
      <c r="G34" s="9">
        <v>0</v>
      </c>
      <c r="H34" s="9">
        <v>0</v>
      </c>
      <c r="I34" s="9"/>
      <c r="J34" s="9"/>
      <c r="K34" s="9"/>
      <c r="L34" s="9"/>
      <c r="M34" s="9">
        <v>2389</v>
      </c>
      <c r="N34" s="9">
        <v>105363</v>
      </c>
      <c r="O34" s="17">
        <f>N34/N$39</f>
        <v>0.35811566371531023</v>
      </c>
      <c r="P34" s="18" t="s">
        <v>45</v>
      </c>
      <c r="Q34" s="3"/>
      <c r="R34" s="3"/>
      <c r="S34" s="14">
        <f>SUM(S26:S33)</f>
        <v>307.17355999999995</v>
      </c>
      <c r="T34" s="15">
        <f>SUM(T26:T33)</f>
        <v>1</v>
      </c>
    </row>
    <row r="35" spans="1:47" ht="15">
      <c r="A35" s="5" t="s">
        <v>46</v>
      </c>
      <c r="B35" s="9">
        <v>14284</v>
      </c>
      <c r="C35" s="9">
        <v>123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10963</v>
      </c>
      <c r="N35" s="9">
        <v>25370</v>
      </c>
      <c r="O35" s="17">
        <f>N35/N$39</f>
        <v>8.6229458049385657E-2</v>
      </c>
      <c r="P35" s="18" t="s">
        <v>47</v>
      </c>
      <c r="Q35" s="18"/>
    </row>
    <row r="36" spans="1:47" ht="15">
      <c r="A36" s="5" t="s">
        <v>48</v>
      </c>
      <c r="B36" s="9">
        <v>11650</v>
      </c>
      <c r="C36" s="9">
        <v>1333</v>
      </c>
      <c r="D36" s="9">
        <v>0</v>
      </c>
      <c r="E36" s="9">
        <v>0</v>
      </c>
      <c r="F36" s="9">
        <v>0</v>
      </c>
      <c r="G36" s="9">
        <v>28706</v>
      </c>
      <c r="H36" s="9">
        <v>0</v>
      </c>
      <c r="I36" s="9"/>
      <c r="J36" s="9"/>
      <c r="K36" s="9"/>
      <c r="L36" s="9"/>
      <c r="M36" s="9">
        <v>29858</v>
      </c>
      <c r="N36" s="9">
        <v>71547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5636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2622</v>
      </c>
      <c r="N37" s="9">
        <v>8259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2622</v>
      </c>
      <c r="N38" s="9">
        <v>2622</v>
      </c>
      <c r="O38" s="18">
        <f>SUM(O31:O35)</f>
        <v>0.71983753377631998</v>
      </c>
      <c r="P38" s="18"/>
      <c r="Q38" s="3"/>
      <c r="R38" s="7" t="s">
        <v>51</v>
      </c>
      <c r="S38" s="19">
        <f>N45/1000</f>
        <v>9.5295600000000018</v>
      </c>
      <c r="T38" s="7"/>
    </row>
    <row r="39" spans="1:47" ht="15">
      <c r="A39" s="5" t="s">
        <v>17</v>
      </c>
      <c r="B39" s="9">
        <v>44138</v>
      </c>
      <c r="C39" s="9">
        <v>109601</v>
      </c>
      <c r="D39" s="9">
        <v>0</v>
      </c>
      <c r="E39" s="9">
        <v>0</v>
      </c>
      <c r="F39" s="9">
        <v>9993</v>
      </c>
      <c r="G39" s="39">
        <f>SUM(G31:G38)</f>
        <v>56301</v>
      </c>
      <c r="H39" s="9">
        <v>0</v>
      </c>
      <c r="I39" s="9"/>
      <c r="J39" s="9"/>
      <c r="K39" s="9"/>
      <c r="L39" s="9"/>
      <c r="M39" s="9">
        <v>74182</v>
      </c>
      <c r="N39" s="39">
        <f>SUM(N31:N38)</f>
        <v>294215</v>
      </c>
      <c r="O39" s="3"/>
      <c r="P39" s="3"/>
      <c r="Q39" s="3"/>
      <c r="R39" s="7" t="s">
        <v>52</v>
      </c>
      <c r="S39" s="20">
        <f>N41/1000</f>
        <v>82.427999999999997</v>
      </c>
      <c r="T39" s="15">
        <f>O41</f>
        <v>0.28016246622367996</v>
      </c>
    </row>
    <row r="40" spans="1:47">
      <c r="R40" s="7" t="s">
        <v>53</v>
      </c>
      <c r="S40" s="20">
        <f>N35/1000</f>
        <v>25.37</v>
      </c>
      <c r="T40" s="16">
        <f>O35</f>
        <v>8.6229458049385657E-2</v>
      </c>
    </row>
    <row r="41" spans="1:47" ht="15">
      <c r="A41" s="21" t="s">
        <v>54</v>
      </c>
      <c r="B41" s="22">
        <f>B38+B37+B36</f>
        <v>17286</v>
      </c>
      <c r="C41" s="22">
        <f t="shared" ref="C41:N41" si="0">C38+C37+C36</f>
        <v>1333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28706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35102</v>
      </c>
      <c r="N41" s="22">
        <f t="shared" si="0"/>
        <v>82428</v>
      </c>
      <c r="O41" s="17">
        <f>N41/N$39</f>
        <v>0.28016246622367996</v>
      </c>
      <c r="P41" s="17" t="s">
        <v>55</v>
      </c>
      <c r="Q41" s="7"/>
      <c r="R41" s="7" t="s">
        <v>56</v>
      </c>
      <c r="S41" s="20">
        <f>N33/1000</f>
        <v>23.823</v>
      </c>
      <c r="T41" s="15">
        <f>O33</f>
        <v>8.0971398467107381E-2</v>
      </c>
    </row>
    <row r="42" spans="1:47" ht="15">
      <c r="A42" s="23" t="s">
        <v>57</v>
      </c>
      <c r="B42" s="22"/>
      <c r="C42" s="24">
        <f>C39+C23+C10</f>
        <v>112049</v>
      </c>
      <c r="D42" s="24">
        <f t="shared" ref="D42:L42" si="1">D39+D23+D10</f>
        <v>0</v>
      </c>
      <c r="E42" s="24">
        <f t="shared" si="1"/>
        <v>0</v>
      </c>
      <c r="F42" s="24">
        <f t="shared" si="1"/>
        <v>9993</v>
      </c>
      <c r="G42" s="24">
        <f t="shared" si="1"/>
        <v>105015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80116.56</v>
      </c>
      <c r="N42" s="25">
        <f>SUM(C42:M42)</f>
        <v>307173.56</v>
      </c>
      <c r="O42" s="7"/>
      <c r="P42" s="7"/>
      <c r="Q42" s="7"/>
      <c r="R42" s="7" t="s">
        <v>37</v>
      </c>
      <c r="S42" s="20">
        <f>N31/1000</f>
        <v>18.231000000000002</v>
      </c>
      <c r="T42" s="15">
        <f>O31</f>
        <v>6.196488962153527E-2</v>
      </c>
    </row>
    <row r="43" spans="1:47" ht="15">
      <c r="A43" s="23" t="s">
        <v>58</v>
      </c>
      <c r="B43" s="22"/>
      <c r="C43" s="17">
        <f t="shared" ref="C43:M43" si="2">C42/$N42</f>
        <v>0.36477423382403096</v>
      </c>
      <c r="D43" s="17">
        <f t="shared" si="2"/>
        <v>0</v>
      </c>
      <c r="E43" s="17">
        <f t="shared" si="2"/>
        <v>0</v>
      </c>
      <c r="F43" s="17">
        <f t="shared" si="2"/>
        <v>3.2532096838022127E-2</v>
      </c>
      <c r="G43" s="17">
        <f t="shared" si="2"/>
        <v>0.34187512753376298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0.2608185418041839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39</v>
      </c>
      <c r="T43" s="16">
        <f>O32</f>
        <v>0.13255612392298149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105.363</v>
      </c>
      <c r="T44" s="16">
        <f>O34</f>
        <v>0.35811566371531023</v>
      </c>
    </row>
    <row r="45" spans="1:47" ht="15">
      <c r="A45" s="6" t="s">
        <v>61</v>
      </c>
      <c r="B45" s="6">
        <f>B23-B39</f>
        <v>3595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5934.56</v>
      </c>
      <c r="N45" s="25">
        <f>B45+M45</f>
        <v>9529.5600000000013</v>
      </c>
      <c r="O45" s="7"/>
      <c r="P45" s="7"/>
      <c r="Q45" s="7"/>
      <c r="R45" s="7" t="s">
        <v>62</v>
      </c>
      <c r="S45" s="20">
        <f>SUM(S39:S44)</f>
        <v>294.21500000000003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8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8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8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/>
  <dimension ref="A1:AU70"/>
  <sheetViews>
    <sheetView zoomScale="125" zoomScaleNormal="125" zoomScalePageLayoutView="125" workbookViewId="0">
      <selection activeCell="B5" sqref="B5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72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639767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8047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647814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72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44878</v>
      </c>
      <c r="C18" s="9">
        <v>1144</v>
      </c>
      <c r="D18" s="9">
        <v>0</v>
      </c>
      <c r="E18" s="9">
        <v>0</v>
      </c>
      <c r="F18" s="9">
        <v>0</v>
      </c>
      <c r="G18" s="9">
        <v>63735</v>
      </c>
      <c r="H18" s="9">
        <v>0</v>
      </c>
      <c r="I18" s="9"/>
      <c r="J18" s="9"/>
      <c r="K18" s="9"/>
      <c r="L18" s="9"/>
      <c r="M18" s="9"/>
      <c r="N18" s="9">
        <v>64880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6188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51066</v>
      </c>
      <c r="C23" s="9">
        <v>1144</v>
      </c>
      <c r="D23" s="9">
        <v>0</v>
      </c>
      <c r="E23" s="9">
        <v>0</v>
      </c>
      <c r="F23" s="9">
        <v>0</v>
      </c>
      <c r="G23" s="9">
        <v>63735</v>
      </c>
      <c r="H23" s="9">
        <v>0</v>
      </c>
      <c r="I23" s="9"/>
      <c r="J23" s="9"/>
      <c r="K23" s="9"/>
      <c r="L23" s="9"/>
      <c r="M23" s="9"/>
      <c r="N23" s="9">
        <v>64880</v>
      </c>
      <c r="O23" s="3"/>
      <c r="P23" s="3"/>
      <c r="Q23" s="3"/>
      <c r="R23" s="3" t="s">
        <v>27</v>
      </c>
      <c r="S23" s="13">
        <f>N42/1000</f>
        <v>279.37579999999997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98.749800000000008</v>
      </c>
      <c r="T26" s="15">
        <f>M43</f>
        <v>0.35346583347591309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85.95</v>
      </c>
      <c r="T27" s="16">
        <f>G43</f>
        <v>0.30765012574460637</v>
      </c>
    </row>
    <row r="28" spans="1:20" ht="15">
      <c r="A28" s="4" t="s">
        <v>72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7.8860000000000001</v>
      </c>
      <c r="T29" s="15">
        <f>F43</f>
        <v>2.8227212235275929E-2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3533</v>
      </c>
      <c r="D31" s="9">
        <v>0</v>
      </c>
      <c r="E31" s="9">
        <v>0</v>
      </c>
      <c r="F31" s="9">
        <v>384</v>
      </c>
      <c r="G31" s="9">
        <v>0</v>
      </c>
      <c r="H31" s="9">
        <v>0</v>
      </c>
      <c r="I31" s="9"/>
      <c r="J31" s="9"/>
      <c r="K31" s="9"/>
      <c r="L31" s="9"/>
      <c r="M31" s="9">
        <v>4307</v>
      </c>
      <c r="N31" s="9">
        <v>8223</v>
      </c>
      <c r="O31" s="17">
        <f>N31/N$39</f>
        <v>3.3412975107882097E-2</v>
      </c>
      <c r="P31" s="18" t="s">
        <v>37</v>
      </c>
      <c r="Q31" s="3"/>
      <c r="R31" s="3" t="s">
        <v>38</v>
      </c>
      <c r="S31" s="14">
        <f>C42/1000</f>
        <v>86.79</v>
      </c>
      <c r="T31" s="16">
        <f>C43</f>
        <v>0.31065682854420462</v>
      </c>
    </row>
    <row r="32" spans="1:20" ht="15">
      <c r="A32" s="5" t="s">
        <v>39</v>
      </c>
      <c r="B32" s="9">
        <v>2077</v>
      </c>
      <c r="C32" s="39">
        <v>455</v>
      </c>
      <c r="D32" s="9">
        <v>0</v>
      </c>
      <c r="E32" s="9">
        <v>0</v>
      </c>
      <c r="F32" s="9">
        <v>45</v>
      </c>
      <c r="G32" s="39">
        <v>215</v>
      </c>
      <c r="H32" s="9">
        <v>0</v>
      </c>
      <c r="I32" s="9"/>
      <c r="J32" s="9"/>
      <c r="K32" s="9"/>
      <c r="L32" s="9"/>
      <c r="M32" s="9">
        <v>16531</v>
      </c>
      <c r="N32" s="9">
        <v>19323</v>
      </c>
      <c r="O32" s="17">
        <f>N32/N$39</f>
        <v>7.851622497988639E-2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7226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10074</v>
      </c>
      <c r="N33" s="9">
        <v>17300</v>
      </c>
      <c r="O33" s="17">
        <f>N33/N$39</f>
        <v>7.0296056106817495E-2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81408</v>
      </c>
      <c r="D34" s="9">
        <v>0</v>
      </c>
      <c r="E34" s="9">
        <v>0</v>
      </c>
      <c r="F34" s="9">
        <v>7457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88865</v>
      </c>
      <c r="O34" s="17">
        <f>N34/N$39</f>
        <v>0.36109011710591543</v>
      </c>
      <c r="P34" s="18" t="s">
        <v>45</v>
      </c>
      <c r="Q34" s="3"/>
      <c r="R34" s="3"/>
      <c r="S34" s="14">
        <f>SUM(S26:S33)</f>
        <v>279.37580000000003</v>
      </c>
      <c r="T34" s="15">
        <f>SUM(T26:T33)</f>
        <v>1</v>
      </c>
    </row>
    <row r="35" spans="1:47" ht="15">
      <c r="A35" s="5" t="s">
        <v>46</v>
      </c>
      <c r="B35" s="9">
        <v>11566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17386</v>
      </c>
      <c r="N35" s="9">
        <v>28952</v>
      </c>
      <c r="O35" s="17">
        <f>N35/N$39</f>
        <v>0.11764227840488903</v>
      </c>
      <c r="P35" s="18" t="s">
        <v>47</v>
      </c>
      <c r="Q35" s="18"/>
    </row>
    <row r="36" spans="1:47" ht="15">
      <c r="A36" s="5" t="s">
        <v>48</v>
      </c>
      <c r="B36" s="9">
        <v>4716</v>
      </c>
      <c r="C36" s="39">
        <v>250</v>
      </c>
      <c r="D36" s="9">
        <v>0</v>
      </c>
      <c r="E36" s="9">
        <v>0</v>
      </c>
      <c r="F36" s="9">
        <v>0</v>
      </c>
      <c r="G36" s="10">
        <v>22000</v>
      </c>
      <c r="H36" s="9">
        <v>0</v>
      </c>
      <c r="I36" s="9"/>
      <c r="J36" s="9"/>
      <c r="K36" s="9"/>
      <c r="L36" s="9"/>
      <c r="M36" s="9">
        <v>26877</v>
      </c>
      <c r="N36" s="38">
        <f>SUM(B36:M36)</f>
        <v>53843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13336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3155</v>
      </c>
      <c r="N37" s="9">
        <v>16491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13105</v>
      </c>
      <c r="N38" s="9">
        <v>13105</v>
      </c>
      <c r="O38" s="18">
        <f>SUM(O31:O35)</f>
        <v>0.66095765170539045</v>
      </c>
      <c r="P38" s="18"/>
      <c r="Q38" s="3"/>
      <c r="R38" s="7" t="s">
        <v>51</v>
      </c>
      <c r="S38" s="19">
        <f>N45/1000</f>
        <v>19.4588</v>
      </c>
      <c r="T38" s="7"/>
    </row>
    <row r="39" spans="1:47" ht="15">
      <c r="A39" s="5" t="s">
        <v>17</v>
      </c>
      <c r="B39" s="9">
        <v>38922</v>
      </c>
      <c r="C39" s="39">
        <f>SUM(C31:C38)</f>
        <v>85646</v>
      </c>
      <c r="D39" s="9">
        <v>0</v>
      </c>
      <c r="E39" s="9">
        <v>0</v>
      </c>
      <c r="F39" s="9">
        <v>7886</v>
      </c>
      <c r="G39" s="39">
        <f>SUM(G31:G38)</f>
        <v>22215</v>
      </c>
      <c r="H39" s="9">
        <v>0</v>
      </c>
      <c r="I39" s="9"/>
      <c r="J39" s="9"/>
      <c r="K39" s="9"/>
      <c r="L39" s="9"/>
      <c r="M39" s="9">
        <v>91435</v>
      </c>
      <c r="N39" s="38">
        <f>SUM(N31:N38)</f>
        <v>246102</v>
      </c>
      <c r="O39" s="3"/>
      <c r="P39" s="3"/>
      <c r="Q39" s="3"/>
      <c r="R39" s="7" t="s">
        <v>52</v>
      </c>
      <c r="S39" s="20">
        <f>N41/1000</f>
        <v>83.438999999999993</v>
      </c>
      <c r="T39" s="15">
        <f>O41</f>
        <v>0.33904234829460955</v>
      </c>
    </row>
    <row r="40" spans="1:47">
      <c r="R40" s="7" t="s">
        <v>53</v>
      </c>
      <c r="S40" s="20">
        <f>N35/1000</f>
        <v>28.952000000000002</v>
      </c>
      <c r="T40" s="16">
        <f>O35</f>
        <v>0.11764227840488903</v>
      </c>
    </row>
    <row r="41" spans="1:47" ht="15">
      <c r="A41" s="21" t="s">
        <v>54</v>
      </c>
      <c r="B41" s="22">
        <f>B38+B37+B36</f>
        <v>18052</v>
      </c>
      <c r="C41" s="22">
        <f t="shared" ref="C41:N41" si="0">C38+C37+C36</f>
        <v>250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22000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43137</v>
      </c>
      <c r="N41" s="22">
        <f t="shared" si="0"/>
        <v>83439</v>
      </c>
      <c r="O41" s="17">
        <f>N41/N$39</f>
        <v>0.33904234829460955</v>
      </c>
      <c r="P41" s="17" t="s">
        <v>55</v>
      </c>
      <c r="Q41" s="7"/>
      <c r="R41" s="7" t="s">
        <v>56</v>
      </c>
      <c r="S41" s="20">
        <f>N33/1000</f>
        <v>17.3</v>
      </c>
      <c r="T41" s="15">
        <f>O33</f>
        <v>7.0296056106817495E-2</v>
      </c>
    </row>
    <row r="42" spans="1:47" ht="15">
      <c r="A42" s="23" t="s">
        <v>57</v>
      </c>
      <c r="B42" s="22"/>
      <c r="C42" s="24">
        <f>C39+C23+C10</f>
        <v>86790</v>
      </c>
      <c r="D42" s="24">
        <f t="shared" ref="D42:L42" si="1">D39+D23+D10</f>
        <v>0</v>
      </c>
      <c r="E42" s="24">
        <f t="shared" si="1"/>
        <v>0</v>
      </c>
      <c r="F42" s="24">
        <f t="shared" si="1"/>
        <v>7886</v>
      </c>
      <c r="G42" s="24">
        <f t="shared" si="1"/>
        <v>85950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98749.8</v>
      </c>
      <c r="N42" s="25">
        <f>SUM(C42:M42)</f>
        <v>279375.8</v>
      </c>
      <c r="O42" s="7"/>
      <c r="P42" s="7"/>
      <c r="Q42" s="7"/>
      <c r="R42" s="7" t="s">
        <v>37</v>
      </c>
      <c r="S42" s="20">
        <f>N31/1000</f>
        <v>8.2230000000000008</v>
      </c>
      <c r="T42" s="15">
        <f>O31</f>
        <v>3.3412975107882097E-2</v>
      </c>
    </row>
    <row r="43" spans="1:47" ht="15">
      <c r="A43" s="23" t="s">
        <v>58</v>
      </c>
      <c r="B43" s="22"/>
      <c r="C43" s="17">
        <f t="shared" ref="C43:M43" si="2">C42/$N42</f>
        <v>0.31065682854420462</v>
      </c>
      <c r="D43" s="17">
        <f t="shared" si="2"/>
        <v>0</v>
      </c>
      <c r="E43" s="17">
        <f t="shared" si="2"/>
        <v>0</v>
      </c>
      <c r="F43" s="17">
        <f t="shared" si="2"/>
        <v>2.8227212235275929E-2</v>
      </c>
      <c r="G43" s="17">
        <f t="shared" si="2"/>
        <v>0.30765012574460637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0.35346583347591309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19.323</v>
      </c>
      <c r="T43" s="16">
        <f>O32</f>
        <v>7.851622497988639E-2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88.864999999999995</v>
      </c>
      <c r="T44" s="16">
        <f>O34</f>
        <v>0.36109011710591543</v>
      </c>
    </row>
    <row r="45" spans="1:47" ht="15">
      <c r="A45" s="6" t="s">
        <v>61</v>
      </c>
      <c r="B45" s="6">
        <f>B23-B39</f>
        <v>12144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7314.8</v>
      </c>
      <c r="N45" s="25">
        <f>B45+M45</f>
        <v>19458.8</v>
      </c>
      <c r="O45" s="7"/>
      <c r="P45" s="7"/>
      <c r="Q45" s="7"/>
      <c r="R45" s="7" t="s">
        <v>62</v>
      </c>
      <c r="S45" s="20">
        <f>SUM(S39:S44)</f>
        <v>246.10200000000003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9"/>
      <c r="H47" s="9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/>
  <dimension ref="A1:AU70"/>
  <sheetViews>
    <sheetView zoomScale="125" zoomScaleNormal="125" zoomScalePageLayoutView="125" workbookViewId="0">
      <selection activeCell="B10" sqref="B1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39">
        <f>B10-B9</f>
        <v>429789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9">
        <v>227754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657543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73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25264</v>
      </c>
      <c r="C18" s="9">
        <v>229</v>
      </c>
      <c r="D18" s="9">
        <v>0</v>
      </c>
      <c r="E18" s="9">
        <v>0</v>
      </c>
      <c r="F18" s="9">
        <v>0</v>
      </c>
      <c r="G18" s="9">
        <v>32968</v>
      </c>
      <c r="H18" s="9">
        <v>0</v>
      </c>
      <c r="I18" s="9"/>
      <c r="J18" s="9"/>
      <c r="K18" s="9"/>
      <c r="L18" s="9"/>
      <c r="M18" s="9"/>
      <c r="N18" s="9">
        <v>33197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6139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31403</v>
      </c>
      <c r="C23" s="9">
        <v>229</v>
      </c>
      <c r="D23" s="9">
        <v>0</v>
      </c>
      <c r="E23" s="9">
        <v>0</v>
      </c>
      <c r="F23" s="9">
        <v>0</v>
      </c>
      <c r="G23" s="9">
        <v>32968</v>
      </c>
      <c r="H23" s="9">
        <v>0</v>
      </c>
      <c r="I23" s="9"/>
      <c r="J23" s="9"/>
      <c r="K23" s="9"/>
      <c r="L23" s="9"/>
      <c r="M23" s="9"/>
      <c r="N23" s="9">
        <v>33197</v>
      </c>
      <c r="O23" s="3"/>
      <c r="P23" s="3"/>
      <c r="Q23" s="3"/>
      <c r="R23" s="3" t="s">
        <v>27</v>
      </c>
      <c r="S23" s="13">
        <f>N42/1000</f>
        <v>125.62104000000001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35.816040000000001</v>
      </c>
      <c r="T26" s="15">
        <f>M43</f>
        <v>0.28511179337474041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44.137</v>
      </c>
      <c r="T27" s="16">
        <f>G43</f>
        <v>0.35135037888557519</v>
      </c>
    </row>
    <row r="28" spans="1:20" ht="15">
      <c r="A28" s="4" t="s">
        <v>73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4.1020000000000003</v>
      </c>
      <c r="T29" s="15">
        <f>F43</f>
        <v>3.2653765643080167E-2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>
        <f>N31-M31</f>
        <v>5006</v>
      </c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39">
        <v>4515</v>
      </c>
      <c r="D31" s="9">
        <v>0</v>
      </c>
      <c r="E31" s="9">
        <v>0</v>
      </c>
      <c r="F31" s="39">
        <v>491</v>
      </c>
      <c r="G31" s="9">
        <v>0</v>
      </c>
      <c r="H31" s="9">
        <v>0</v>
      </c>
      <c r="I31" s="9"/>
      <c r="J31" s="9"/>
      <c r="K31" s="9"/>
      <c r="L31" s="9"/>
      <c r="M31" s="9">
        <v>1583</v>
      </c>
      <c r="N31" s="9">
        <v>6589</v>
      </c>
      <c r="O31" s="17">
        <f>N31/N$39</f>
        <v>5.7229962130424208E-2</v>
      </c>
      <c r="P31" s="18" t="s">
        <v>37</v>
      </c>
      <c r="Q31" s="3"/>
      <c r="R31" s="3" t="s">
        <v>38</v>
      </c>
      <c r="S31" s="14">
        <f>C42/1000</f>
        <v>41.566000000000003</v>
      </c>
      <c r="T31" s="16">
        <f>C43</f>
        <v>0.3308840620966042</v>
      </c>
    </row>
    <row r="32" spans="1:20" ht="15">
      <c r="A32" s="5" t="s">
        <v>39</v>
      </c>
      <c r="B32" s="9">
        <v>3999</v>
      </c>
      <c r="C32" s="39">
        <v>160</v>
      </c>
      <c r="D32" s="9">
        <v>0</v>
      </c>
      <c r="E32" s="9">
        <v>0</v>
      </c>
      <c r="F32" s="39">
        <f>F39-F34-F31</f>
        <v>16</v>
      </c>
      <c r="G32" s="9">
        <v>0</v>
      </c>
      <c r="H32" s="9">
        <v>0</v>
      </c>
      <c r="I32" s="9"/>
      <c r="J32" s="9"/>
      <c r="K32" s="9"/>
      <c r="L32" s="9"/>
      <c r="M32" s="9">
        <v>2941</v>
      </c>
      <c r="N32" s="9">
        <v>7116</v>
      </c>
      <c r="O32" s="17">
        <f>N32/N$39</f>
        <v>6.1807316818955634E-2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4602</v>
      </c>
      <c r="C33" s="9">
        <v>123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3361</v>
      </c>
      <c r="N33" s="9">
        <v>8086</v>
      </c>
      <c r="O33" s="17">
        <f>N33/N$39</f>
        <v>7.0232428864260149E-2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35577</v>
      </c>
      <c r="D34" s="9">
        <v>0</v>
      </c>
      <c r="E34" s="9">
        <v>0</v>
      </c>
      <c r="F34" s="9">
        <v>3595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39171</v>
      </c>
      <c r="O34" s="17">
        <f>N34/N$39</f>
        <v>0.34022687002744678</v>
      </c>
      <c r="P34" s="18" t="s">
        <v>45</v>
      </c>
      <c r="Q34" s="3"/>
      <c r="R34" s="3"/>
      <c r="S34" s="14">
        <f>SUM(S26:S33)</f>
        <v>125.62104000000001</v>
      </c>
      <c r="T34" s="15">
        <f>SUM(T26:T33)</f>
        <v>1</v>
      </c>
    </row>
    <row r="35" spans="1:47" ht="15">
      <c r="A35" s="5" t="s">
        <v>46</v>
      </c>
      <c r="B35" s="9">
        <v>2580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7720</v>
      </c>
      <c r="N35" s="9">
        <v>10300</v>
      </c>
      <c r="O35" s="17">
        <f>N35/N$39</f>
        <v>8.9462529965604692E-2</v>
      </c>
      <c r="P35" s="18" t="s">
        <v>47</v>
      </c>
      <c r="Q35" s="18"/>
    </row>
    <row r="36" spans="1:47" ht="15">
      <c r="A36" s="5" t="s">
        <v>48</v>
      </c>
      <c r="B36" s="9">
        <v>7560</v>
      </c>
      <c r="C36" s="9">
        <v>962</v>
      </c>
      <c r="D36" s="9">
        <v>0</v>
      </c>
      <c r="E36" s="9">
        <v>0</v>
      </c>
      <c r="F36" s="9">
        <v>0</v>
      </c>
      <c r="G36" s="9">
        <v>11169</v>
      </c>
      <c r="H36" s="9">
        <v>0</v>
      </c>
      <c r="I36" s="9"/>
      <c r="J36" s="9"/>
      <c r="K36" s="9"/>
      <c r="L36" s="9"/>
      <c r="M36" s="9">
        <v>13628</v>
      </c>
      <c r="N36" s="9">
        <v>33320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6619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1403</v>
      </c>
      <c r="N37" s="9">
        <v>8022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2527</v>
      </c>
      <c r="N38" s="9">
        <v>2527</v>
      </c>
      <c r="O38" s="18">
        <f>SUM(O31:O35)</f>
        <v>0.61895910780669139</v>
      </c>
      <c r="P38" s="18"/>
      <c r="Q38" s="3"/>
      <c r="R38" s="7" t="s">
        <v>51</v>
      </c>
      <c r="S38" s="19">
        <f>N45/1000</f>
        <v>8.69604</v>
      </c>
      <c r="T38" s="7"/>
    </row>
    <row r="39" spans="1:47" ht="15">
      <c r="A39" s="5" t="s">
        <v>17</v>
      </c>
      <c r="B39" s="9">
        <v>25360</v>
      </c>
      <c r="C39" s="9">
        <v>41337</v>
      </c>
      <c r="D39" s="9">
        <v>0</v>
      </c>
      <c r="E39" s="9">
        <v>0</v>
      </c>
      <c r="F39" s="9">
        <v>4102</v>
      </c>
      <c r="G39" s="9">
        <v>11169</v>
      </c>
      <c r="H39" s="9">
        <v>0</v>
      </c>
      <c r="I39" s="9"/>
      <c r="J39" s="9"/>
      <c r="K39" s="9"/>
      <c r="L39" s="9"/>
      <c r="M39" s="9">
        <v>33163</v>
      </c>
      <c r="N39" s="9">
        <v>115132</v>
      </c>
      <c r="O39" s="3"/>
      <c r="P39" s="3"/>
      <c r="Q39" s="3"/>
      <c r="R39" s="7" t="s">
        <v>52</v>
      </c>
      <c r="S39" s="20">
        <f>N41/1000</f>
        <v>43.869</v>
      </c>
      <c r="T39" s="15">
        <f>O41</f>
        <v>0.38103220651078762</v>
      </c>
    </row>
    <row r="40" spans="1:47">
      <c r="R40" s="7" t="s">
        <v>53</v>
      </c>
      <c r="S40" s="20">
        <f>N35/1000</f>
        <v>10.3</v>
      </c>
      <c r="T40" s="16">
        <f>O35</f>
        <v>8.9462529965604692E-2</v>
      </c>
    </row>
    <row r="41" spans="1:47" ht="15">
      <c r="A41" s="21" t="s">
        <v>54</v>
      </c>
      <c r="B41" s="22">
        <f>B38+B37+B36</f>
        <v>14179</v>
      </c>
      <c r="C41" s="22">
        <f t="shared" ref="C41:N41" si="0">C38+C37+C36</f>
        <v>962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11169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17558</v>
      </c>
      <c r="N41" s="22">
        <f t="shared" si="0"/>
        <v>43869</v>
      </c>
      <c r="O41" s="17">
        <f>N41/N$39</f>
        <v>0.38103220651078762</v>
      </c>
      <c r="P41" s="17" t="s">
        <v>55</v>
      </c>
      <c r="Q41" s="7"/>
      <c r="R41" s="7" t="s">
        <v>56</v>
      </c>
      <c r="S41" s="20">
        <f>N33/1000</f>
        <v>8.0860000000000003</v>
      </c>
      <c r="T41" s="15">
        <f>O33</f>
        <v>7.0232428864260149E-2</v>
      </c>
    </row>
    <row r="42" spans="1:47" ht="15">
      <c r="A42" s="23" t="s">
        <v>57</v>
      </c>
      <c r="B42" s="22"/>
      <c r="C42" s="24">
        <f>C39+C23+C10</f>
        <v>41566</v>
      </c>
      <c r="D42" s="24">
        <f t="shared" ref="D42:L42" si="1">D39+D23+D10</f>
        <v>0</v>
      </c>
      <c r="E42" s="24">
        <f t="shared" si="1"/>
        <v>0</v>
      </c>
      <c r="F42" s="24">
        <f t="shared" si="1"/>
        <v>4102</v>
      </c>
      <c r="G42" s="24">
        <f t="shared" si="1"/>
        <v>44137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35816.04</v>
      </c>
      <c r="N42" s="25">
        <f>SUM(C42:M42)</f>
        <v>125621.04000000001</v>
      </c>
      <c r="O42" s="7"/>
      <c r="P42" s="7"/>
      <c r="Q42" s="7"/>
      <c r="R42" s="7" t="s">
        <v>37</v>
      </c>
      <c r="S42" s="20">
        <f>N31/1000</f>
        <v>6.5890000000000004</v>
      </c>
      <c r="T42" s="15">
        <f>O31</f>
        <v>5.7229962130424208E-2</v>
      </c>
    </row>
    <row r="43" spans="1:47" ht="15">
      <c r="A43" s="23" t="s">
        <v>58</v>
      </c>
      <c r="B43" s="22"/>
      <c r="C43" s="17">
        <f t="shared" ref="C43:M43" si="2">C42/$N42</f>
        <v>0.3308840620966042</v>
      </c>
      <c r="D43" s="17">
        <f t="shared" si="2"/>
        <v>0</v>
      </c>
      <c r="E43" s="17">
        <f t="shared" si="2"/>
        <v>0</v>
      </c>
      <c r="F43" s="17">
        <f t="shared" si="2"/>
        <v>3.2653765643080167E-2</v>
      </c>
      <c r="G43" s="17">
        <f t="shared" si="2"/>
        <v>0.35135037888557519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0.28511179337474041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7.1159999999999997</v>
      </c>
      <c r="T43" s="16">
        <f>O32</f>
        <v>6.1807316818955634E-2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39.170999999999999</v>
      </c>
      <c r="T44" s="16">
        <f>O34</f>
        <v>0.34022687002744678</v>
      </c>
    </row>
    <row r="45" spans="1:47" ht="15">
      <c r="A45" s="6" t="s">
        <v>61</v>
      </c>
      <c r="B45" s="6">
        <f>B23-B39</f>
        <v>6043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2653.04</v>
      </c>
      <c r="N45" s="25">
        <f>B45+M45</f>
        <v>8696.0400000000009</v>
      </c>
      <c r="O45" s="7"/>
      <c r="P45" s="7"/>
      <c r="Q45" s="7"/>
      <c r="R45" s="7" t="s">
        <v>62</v>
      </c>
      <c r="S45" s="20">
        <f>SUM(S39:S44)</f>
        <v>115.131</v>
      </c>
      <c r="T45" s="15">
        <f>SUM(T39:T44)</f>
        <v>0.99999131431747912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8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/>
  <dimension ref="A1:AU74"/>
  <sheetViews>
    <sheetView zoomScale="125" zoomScaleNormal="125" zoomScalePageLayoutView="125" workbookViewId="0">
      <selection activeCell="A46" sqref="A46:L8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C4" s="9"/>
      <c r="D4" s="11"/>
      <c r="O4" s="3"/>
      <c r="P4" s="3"/>
      <c r="Q4" s="3"/>
      <c r="R4" s="3"/>
      <c r="S4" s="3"/>
      <c r="T4" s="3"/>
    </row>
    <row r="5" spans="1:20" ht="15">
      <c r="A5" s="5"/>
      <c r="C5" s="42"/>
      <c r="D5" s="42"/>
      <c r="E5" s="42"/>
      <c r="F5" s="42"/>
      <c r="G5" s="42"/>
      <c r="O5" s="3"/>
      <c r="P5" s="3"/>
      <c r="Q5" s="3"/>
      <c r="R5" s="3"/>
      <c r="S5" s="3"/>
      <c r="T5" s="3"/>
    </row>
    <row r="6" spans="1:20" ht="15">
      <c r="A6" s="8" t="s">
        <v>13</v>
      </c>
      <c r="B6" s="39">
        <v>201760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2091774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9">
        <v>75918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8">
        <f>SUM(B6:B9)</f>
        <v>2369452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74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77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42"/>
      <c r="D16" s="42"/>
      <c r="E16" s="42"/>
      <c r="F16" s="42"/>
      <c r="G16" s="42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38">
        <v>972000</v>
      </c>
      <c r="C17" s="38">
        <v>34072</v>
      </c>
      <c r="D17" s="38">
        <v>0</v>
      </c>
      <c r="E17" s="9">
        <v>0</v>
      </c>
      <c r="F17" s="9">
        <v>0</v>
      </c>
      <c r="G17" s="38">
        <v>567777</v>
      </c>
      <c r="H17" s="9">
        <v>0</v>
      </c>
      <c r="I17" s="38">
        <v>87647</v>
      </c>
      <c r="J17" s="38">
        <v>43881</v>
      </c>
      <c r="K17" s="38">
        <v>431165</v>
      </c>
      <c r="L17" s="9"/>
      <c r="M17" s="38">
        <v>20671</v>
      </c>
      <c r="N17" s="38">
        <f>SUM(C17:M17)</f>
        <v>1185213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38">
        <v>20100</v>
      </c>
      <c r="C18" s="38">
        <v>375</v>
      </c>
      <c r="D18" s="9">
        <v>0</v>
      </c>
      <c r="E18" s="9">
        <v>0</v>
      </c>
      <c r="F18" s="9">
        <v>0</v>
      </c>
      <c r="G18" s="38">
        <v>22288</v>
      </c>
      <c r="H18" s="9">
        <v>0</v>
      </c>
      <c r="I18" s="9"/>
      <c r="J18" s="9"/>
      <c r="K18" s="9"/>
      <c r="L18" s="9"/>
      <c r="M18" s="9"/>
      <c r="N18" s="38">
        <f>SUM(C18:M18)</f>
        <v>22663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38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38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9617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38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38">
        <f>SUM(B17:B22)</f>
        <v>1001717</v>
      </c>
      <c r="C23" s="38">
        <f>SUM(C17:C22)</f>
        <v>34447</v>
      </c>
      <c r="D23" s="38">
        <v>0</v>
      </c>
      <c r="E23" s="9">
        <v>0</v>
      </c>
      <c r="F23" s="9">
        <v>0</v>
      </c>
      <c r="G23" s="38">
        <f>SUM(G17:G22)</f>
        <v>590065</v>
      </c>
      <c r="H23" s="9">
        <v>0</v>
      </c>
      <c r="I23" s="38">
        <f>SUM(I17:I22)</f>
        <v>87647</v>
      </c>
      <c r="J23" s="38">
        <f>SUM(J17:J22)</f>
        <v>43881</v>
      </c>
      <c r="K23" s="38">
        <f>SUM(K17:K22)</f>
        <v>431165</v>
      </c>
      <c r="L23" s="9"/>
      <c r="M23" s="38">
        <f>SUM(M17:M22)</f>
        <v>20671</v>
      </c>
      <c r="N23" s="38">
        <f>SUM(N17:N22)</f>
        <v>1207876</v>
      </c>
      <c r="O23" s="3"/>
      <c r="P23" s="3"/>
      <c r="Q23" s="3"/>
      <c r="R23" s="3" t="s">
        <v>27</v>
      </c>
      <c r="S23" s="13">
        <f>N42/1000</f>
        <v>5284.7684800000006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1437.8374799999999</v>
      </c>
      <c r="T26" s="15">
        <f>M43</f>
        <v>0.27207199055955616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1238.3399999999999</v>
      </c>
      <c r="T27" s="16">
        <f>G43</f>
        <v>0.23432246931657447</v>
      </c>
    </row>
    <row r="28" spans="1:20" ht="15">
      <c r="A28" s="4" t="s">
        <v>74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43.881</v>
      </c>
      <c r="T28" s="15">
        <f>J43</f>
        <v>8.3032965712813971E-3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79</v>
      </c>
      <c r="I29" s="6" t="s">
        <v>6</v>
      </c>
      <c r="J29" s="6" t="s">
        <v>8</v>
      </c>
      <c r="K29" s="6" t="s">
        <v>9</v>
      </c>
      <c r="L29" s="6" t="s">
        <v>80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90.590999999999994</v>
      </c>
      <c r="T29" s="15">
        <f>F43</f>
        <v>1.7141905145483305E-2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11.167999999999999</v>
      </c>
      <c r="T30" s="15">
        <f>E43</f>
        <v>2.1132430005713324E-3</v>
      </c>
    </row>
    <row r="31" spans="1:20" ht="15">
      <c r="A31" s="5" t="s">
        <v>36</v>
      </c>
      <c r="B31" s="9">
        <v>0</v>
      </c>
      <c r="C31" s="9">
        <v>55351</v>
      </c>
      <c r="D31" s="9">
        <v>0</v>
      </c>
      <c r="E31" s="9">
        <v>0</v>
      </c>
      <c r="F31" s="9">
        <v>6008</v>
      </c>
      <c r="G31" s="9">
        <v>0</v>
      </c>
      <c r="H31" s="9">
        <v>0</v>
      </c>
      <c r="I31" s="9"/>
      <c r="J31" s="9"/>
      <c r="K31" s="9"/>
      <c r="L31" s="9"/>
      <c r="M31" s="9">
        <v>9216</v>
      </c>
      <c r="N31" s="9">
        <v>70576</v>
      </c>
      <c r="O31" s="17">
        <f>N31/N$39</f>
        <v>1.4125675601025721E-2</v>
      </c>
      <c r="P31" s="18" t="s">
        <v>37</v>
      </c>
      <c r="Q31" s="3"/>
      <c r="R31" s="3" t="s">
        <v>38</v>
      </c>
      <c r="S31" s="14">
        <f>C42/1000</f>
        <v>1124.633</v>
      </c>
      <c r="T31" s="16">
        <f>C43</f>
        <v>0.21280648419247306</v>
      </c>
    </row>
    <row r="32" spans="1:20" ht="15">
      <c r="A32" s="5" t="s">
        <v>39</v>
      </c>
      <c r="B32" s="9">
        <v>38263</v>
      </c>
      <c r="C32" s="38">
        <v>129140</v>
      </c>
      <c r="D32" s="39">
        <v>0</v>
      </c>
      <c r="E32" s="39">
        <v>11168</v>
      </c>
      <c r="F32" s="39">
        <v>1000</v>
      </c>
      <c r="G32" s="39">
        <v>549252</v>
      </c>
      <c r="H32" s="39">
        <v>2318</v>
      </c>
      <c r="I32" s="39">
        <v>784561</v>
      </c>
      <c r="J32" s="10"/>
      <c r="K32" s="10"/>
      <c r="L32" s="38">
        <v>32627</v>
      </c>
      <c r="M32" s="38">
        <v>583226</v>
      </c>
      <c r="N32" s="38">
        <f>SUM(B32:M32)</f>
        <v>2131555</v>
      </c>
      <c r="O32" s="17">
        <f>N32/N$39</f>
        <v>0.42662738687010288</v>
      </c>
      <c r="P32" s="18" t="s">
        <v>40</v>
      </c>
      <c r="Q32" s="3"/>
      <c r="R32" s="3" t="s">
        <v>41</v>
      </c>
      <c r="S32" s="14">
        <f>I42/1000</f>
        <v>872.20799999999997</v>
      </c>
      <c r="T32" s="15">
        <f>I43</f>
        <v>0.16504185628960608</v>
      </c>
    </row>
    <row r="33" spans="1:47" ht="15">
      <c r="A33" s="5" t="s">
        <v>42</v>
      </c>
      <c r="B33" s="39">
        <v>162859</v>
      </c>
      <c r="C33" s="9">
        <v>4299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79668</v>
      </c>
      <c r="N33" s="39">
        <f>SUM(B33:M33)</f>
        <v>246826</v>
      </c>
      <c r="O33" s="17">
        <f>N33/N$39</f>
        <v>4.9401836401875628E-2</v>
      </c>
      <c r="P33" s="18" t="s">
        <v>43</v>
      </c>
      <c r="Q33" s="3"/>
      <c r="R33" s="3" t="s">
        <v>7</v>
      </c>
      <c r="S33" s="14">
        <f>H42/1000</f>
        <v>2.3180000000000001</v>
      </c>
      <c r="T33" s="15">
        <f>H43</f>
        <v>4.3861902536930053E-4</v>
      </c>
    </row>
    <row r="34" spans="1:47" ht="15">
      <c r="A34" s="5" t="s">
        <v>44</v>
      </c>
      <c r="B34" s="9">
        <v>0</v>
      </c>
      <c r="C34" s="9">
        <v>870413</v>
      </c>
      <c r="D34" s="9">
        <v>0</v>
      </c>
      <c r="E34" s="9">
        <v>0</v>
      </c>
      <c r="F34" s="9">
        <v>83583</v>
      </c>
      <c r="G34" s="9">
        <v>0</v>
      </c>
      <c r="H34" s="9">
        <v>0</v>
      </c>
      <c r="I34" s="9"/>
      <c r="J34" s="9"/>
      <c r="K34" s="9"/>
      <c r="L34" s="9"/>
      <c r="M34" s="9">
        <v>4539</v>
      </c>
      <c r="N34" s="9">
        <v>958535</v>
      </c>
      <c r="O34" s="17">
        <f>N34/N$39</f>
        <v>0.19184927542265345</v>
      </c>
      <c r="P34" s="18" t="s">
        <v>45</v>
      </c>
      <c r="Q34" s="3"/>
      <c r="R34" s="3"/>
      <c r="S34" s="14">
        <f>SUM(S26:S33)</f>
        <v>4820.9764799999994</v>
      </c>
      <c r="T34" s="15">
        <f>SUM(T26:T33)</f>
        <v>0.91223986410091518</v>
      </c>
    </row>
    <row r="35" spans="1:47" ht="15">
      <c r="A35" s="5" t="s">
        <v>46</v>
      </c>
      <c r="B35" s="38">
        <v>148094</v>
      </c>
      <c r="C35" s="9">
        <v>16213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376603</v>
      </c>
      <c r="N35" s="39">
        <f>SUM(B35:M35)</f>
        <v>540910</v>
      </c>
      <c r="O35" s="17">
        <f>N35/N$39</f>
        <v>0.10826228731227078</v>
      </c>
      <c r="P35" s="18" t="s">
        <v>47</v>
      </c>
      <c r="Q35" s="18"/>
    </row>
    <row r="36" spans="1:47" ht="15">
      <c r="A36" s="5" t="s">
        <v>48</v>
      </c>
      <c r="B36" s="39">
        <v>130277</v>
      </c>
      <c r="C36" s="9">
        <v>14728</v>
      </c>
      <c r="D36" s="9">
        <v>0</v>
      </c>
      <c r="E36" s="9">
        <v>0</v>
      </c>
      <c r="F36" s="9">
        <v>0</v>
      </c>
      <c r="G36" s="9">
        <v>99023</v>
      </c>
      <c r="H36" s="9">
        <v>0</v>
      </c>
      <c r="I36" s="9"/>
      <c r="J36" s="9"/>
      <c r="K36" s="9"/>
      <c r="L36" s="9"/>
      <c r="M36" s="9">
        <v>318861</v>
      </c>
      <c r="N36" s="39">
        <f t="shared" ref="N36:N37" si="0">SUM(B36:M36)</f>
        <v>562889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9">
        <v>358066</v>
      </c>
      <c r="C37" s="9">
        <v>42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98643</v>
      </c>
      <c r="N37" s="39">
        <f t="shared" si="0"/>
        <v>456751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28250</v>
      </c>
      <c r="N38" s="9">
        <v>28250</v>
      </c>
      <c r="O38" s="18">
        <f>SUM(O31:O35)</f>
        <v>0.79026646160792846</v>
      </c>
      <c r="P38" s="18"/>
      <c r="Q38" s="3"/>
      <c r="R38" s="7" t="s">
        <v>51</v>
      </c>
      <c r="S38" s="19">
        <f>N45/1000</f>
        <v>284.07847999999996</v>
      </c>
      <c r="T38" s="7"/>
    </row>
    <row r="39" spans="1:47" ht="15">
      <c r="A39" s="5" t="s">
        <v>17</v>
      </c>
      <c r="B39" s="38">
        <f>SUM(B31:B38)</f>
        <v>837559</v>
      </c>
      <c r="C39" s="38">
        <f>SUM(C31:C38)</f>
        <v>1090186</v>
      </c>
      <c r="D39" s="39">
        <f>SUM(D31:D38)</f>
        <v>0</v>
      </c>
      <c r="E39" s="39">
        <f t="shared" ref="E39:I39" si="1">SUM(E31:E38)</f>
        <v>11168</v>
      </c>
      <c r="F39" s="39">
        <f t="shared" si="1"/>
        <v>90591</v>
      </c>
      <c r="G39" s="39">
        <f t="shared" si="1"/>
        <v>648275</v>
      </c>
      <c r="H39" s="39">
        <f t="shared" si="1"/>
        <v>2318</v>
      </c>
      <c r="I39" s="39">
        <f t="shared" si="1"/>
        <v>784561</v>
      </c>
      <c r="J39" s="10"/>
      <c r="K39" s="10"/>
      <c r="L39" s="39">
        <f t="shared" ref="L39" si="2">SUM(L31:L38)</f>
        <v>32627</v>
      </c>
      <c r="M39" s="38">
        <f>SUM(M31:M38)</f>
        <v>1499006</v>
      </c>
      <c r="N39" s="38">
        <f>SUM(N31:N38)</f>
        <v>4996292</v>
      </c>
      <c r="O39" s="3"/>
      <c r="P39" s="3"/>
      <c r="Q39" s="3"/>
      <c r="R39" s="7" t="s">
        <v>52</v>
      </c>
      <c r="S39" s="20">
        <f>N41/1000</f>
        <v>1047.8900000000001</v>
      </c>
      <c r="T39" s="15">
        <f>O41</f>
        <v>0.20973353839207157</v>
      </c>
    </row>
    <row r="40" spans="1:47">
      <c r="R40" s="7" t="s">
        <v>53</v>
      </c>
      <c r="S40" s="20">
        <f>N35/1000</f>
        <v>540.91</v>
      </c>
      <c r="T40" s="16">
        <f>O35</f>
        <v>0.10826228731227078</v>
      </c>
    </row>
    <row r="41" spans="1:47" ht="15">
      <c r="A41" s="21" t="s">
        <v>54</v>
      </c>
      <c r="B41" s="22">
        <f>B38+B37+B36</f>
        <v>488343</v>
      </c>
      <c r="C41" s="22">
        <f t="shared" ref="C41:N41" si="3">C38+C37+C36</f>
        <v>14770</v>
      </c>
      <c r="D41" s="22">
        <f t="shared" si="3"/>
        <v>0</v>
      </c>
      <c r="E41" s="22">
        <f t="shared" si="3"/>
        <v>0</v>
      </c>
      <c r="F41" s="22">
        <f t="shared" si="3"/>
        <v>0</v>
      </c>
      <c r="G41" s="22">
        <f t="shared" si="3"/>
        <v>99023</v>
      </c>
      <c r="H41" s="22">
        <f t="shared" si="3"/>
        <v>0</v>
      </c>
      <c r="I41" s="22">
        <f t="shared" si="3"/>
        <v>0</v>
      </c>
      <c r="J41" s="22">
        <f t="shared" si="3"/>
        <v>0</v>
      </c>
      <c r="K41" s="22">
        <f t="shared" si="3"/>
        <v>0</v>
      </c>
      <c r="L41" s="22">
        <f t="shared" si="3"/>
        <v>0</v>
      </c>
      <c r="M41" s="22">
        <f t="shared" si="3"/>
        <v>445754</v>
      </c>
      <c r="N41" s="22">
        <f t="shared" si="3"/>
        <v>1047890</v>
      </c>
      <c r="O41" s="17">
        <f>N41/N$39</f>
        <v>0.20973353839207157</v>
      </c>
      <c r="P41" s="17" t="s">
        <v>55</v>
      </c>
      <c r="Q41" s="7"/>
      <c r="R41" s="7" t="s">
        <v>56</v>
      </c>
      <c r="S41" s="20">
        <f>N33/1000</f>
        <v>246.82599999999999</v>
      </c>
      <c r="T41" s="15">
        <f>O33</f>
        <v>4.9401836401875628E-2</v>
      </c>
    </row>
    <row r="42" spans="1:47" ht="15">
      <c r="A42" s="23" t="s">
        <v>57</v>
      </c>
      <c r="B42" s="22"/>
      <c r="C42" s="24">
        <f>C39+C23+C10</f>
        <v>1124633</v>
      </c>
      <c r="D42" s="24">
        <f t="shared" ref="D42:L42" si="4">D39+D23+D10</f>
        <v>0</v>
      </c>
      <c r="E42" s="24">
        <f t="shared" si="4"/>
        <v>11168</v>
      </c>
      <c r="F42" s="24">
        <f t="shared" si="4"/>
        <v>90591</v>
      </c>
      <c r="G42" s="24">
        <f t="shared" si="4"/>
        <v>1238340</v>
      </c>
      <c r="H42" s="24">
        <f t="shared" si="4"/>
        <v>2318</v>
      </c>
      <c r="I42" s="24">
        <f t="shared" si="4"/>
        <v>872208</v>
      </c>
      <c r="J42" s="24">
        <f t="shared" si="4"/>
        <v>43881</v>
      </c>
      <c r="K42" s="24">
        <f t="shared" si="4"/>
        <v>431165</v>
      </c>
      <c r="L42" s="24">
        <f t="shared" si="4"/>
        <v>32627</v>
      </c>
      <c r="M42" s="24">
        <f>M39+M23-B6+M45</f>
        <v>1437837.48</v>
      </c>
      <c r="N42" s="25">
        <f>SUM(C42:M42)</f>
        <v>5284768.4800000004</v>
      </c>
      <c r="O42" s="7"/>
      <c r="P42" s="7"/>
      <c r="Q42" s="7"/>
      <c r="R42" s="7" t="s">
        <v>37</v>
      </c>
      <c r="S42" s="20">
        <f>N31/1000</f>
        <v>70.575999999999993</v>
      </c>
      <c r="T42" s="15">
        <f>O31</f>
        <v>1.4125675601025721E-2</v>
      </c>
    </row>
    <row r="43" spans="1:47" ht="15">
      <c r="A43" s="23" t="s">
        <v>58</v>
      </c>
      <c r="B43" s="22"/>
      <c r="C43" s="17">
        <f t="shared" ref="C43:M43" si="5">C42/$N42</f>
        <v>0.21280648419247306</v>
      </c>
      <c r="D43" s="17">
        <f t="shared" si="5"/>
        <v>0</v>
      </c>
      <c r="E43" s="17">
        <f t="shared" si="5"/>
        <v>2.1132430005713324E-3</v>
      </c>
      <c r="F43" s="17">
        <f t="shared" si="5"/>
        <v>1.7141905145483305E-2</v>
      </c>
      <c r="G43" s="17">
        <f t="shared" si="5"/>
        <v>0.23432246931657447</v>
      </c>
      <c r="H43" s="17">
        <f t="shared" si="5"/>
        <v>4.3861902536930053E-4</v>
      </c>
      <c r="I43" s="17">
        <f t="shared" si="5"/>
        <v>0.16504185628960608</v>
      </c>
      <c r="J43" s="17">
        <f t="shared" si="5"/>
        <v>8.3032965712813971E-3</v>
      </c>
      <c r="K43" s="17">
        <f t="shared" si="5"/>
        <v>8.1586355510506678E-2</v>
      </c>
      <c r="L43" s="17">
        <f t="shared" si="5"/>
        <v>6.1737803885781569E-3</v>
      </c>
      <c r="M43" s="17">
        <f t="shared" si="5"/>
        <v>0.27207199055955616</v>
      </c>
      <c r="N43" s="17">
        <f>SUM(C43:M43)</f>
        <v>0.99999999999999978</v>
      </c>
      <c r="O43" s="7"/>
      <c r="P43" s="7"/>
      <c r="Q43" s="7"/>
      <c r="R43" s="7" t="s">
        <v>59</v>
      </c>
      <c r="S43" s="20">
        <f>N32/1000</f>
        <v>2131.5549999999998</v>
      </c>
      <c r="T43" s="16">
        <f>O32</f>
        <v>0.42662738687010288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958.53499999999997</v>
      </c>
      <c r="T44" s="16">
        <f>O34</f>
        <v>0.19184927542265345</v>
      </c>
    </row>
    <row r="45" spans="1:47" ht="15">
      <c r="A45" s="6" t="s">
        <v>61</v>
      </c>
      <c r="B45" s="6">
        <f>B23-B39</f>
        <v>164158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119920.48</v>
      </c>
      <c r="N45" s="25">
        <f>B45+M45</f>
        <v>284078.48</v>
      </c>
      <c r="O45" s="7"/>
      <c r="P45" s="7"/>
      <c r="Q45" s="7"/>
      <c r="R45" s="7" t="s">
        <v>62</v>
      </c>
      <c r="S45" s="20">
        <f>SUM(S39:S44)</f>
        <v>4996.2920000000004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/>
      <c r="N46" s="6"/>
      <c r="O46" s="7"/>
      <c r="P46" s="7"/>
      <c r="Q46" s="7"/>
    </row>
    <row r="47" spans="1:47">
      <c r="A47" s="27"/>
      <c r="B47" s="9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8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9"/>
      <c r="C48" s="27"/>
      <c r="D48" s="27"/>
      <c r="E48" s="28"/>
      <c r="F48" s="28"/>
      <c r="G48" s="27"/>
      <c r="H48" s="28"/>
      <c r="I48" s="28"/>
      <c r="J48" s="28"/>
      <c r="K48" s="28"/>
      <c r="L48" s="28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9"/>
      <c r="C49" s="28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9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9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9"/>
      <c r="C52" s="28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9"/>
      <c r="C53" s="28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27"/>
      <c r="C55" s="27"/>
      <c r="D55" s="27"/>
      <c r="E55" s="28"/>
      <c r="F55" s="28"/>
      <c r="G55" s="28"/>
      <c r="H55" s="28"/>
      <c r="I55" s="28"/>
      <c r="J55" s="28"/>
      <c r="K55" s="28"/>
      <c r="L55" s="28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8"/>
      <c r="F56" s="28"/>
      <c r="G56" s="28"/>
      <c r="H56" s="28"/>
      <c r="I56" s="6"/>
      <c r="J56" s="28"/>
      <c r="K56" s="28"/>
      <c r="L56" s="28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7"/>
      <c r="G57" s="27"/>
      <c r="H57" s="29"/>
      <c r="I57" s="9"/>
      <c r="J57" s="27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8"/>
      <c r="G58" s="27"/>
      <c r="H58" s="29"/>
      <c r="I58" s="9"/>
      <c r="J58" s="27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7"/>
      <c r="G59" s="27"/>
      <c r="H59" s="29"/>
      <c r="I59" s="9"/>
      <c r="J59" s="27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7"/>
      <c r="G60" s="27"/>
      <c r="H60" s="29"/>
      <c r="I60" s="9"/>
      <c r="J60" s="27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27"/>
      <c r="G61" s="27"/>
      <c r="H61" s="7"/>
      <c r="I61" s="9"/>
      <c r="J61" s="27"/>
      <c r="K61" s="6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27"/>
      <c r="G62" s="27"/>
      <c r="H62" s="7"/>
      <c r="I62" s="9"/>
      <c r="J62" s="2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5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7"/>
      <c r="D65" s="6"/>
      <c r="E65" s="44"/>
      <c r="F65" s="44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45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D68" s="11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23"/>
      <c r="D70" s="23"/>
      <c r="E70" s="6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  <row r="71" spans="1:20">
      <c r="C71" s="43"/>
      <c r="D71" s="43"/>
      <c r="E71" s="6"/>
    </row>
    <row r="72" spans="1:20">
      <c r="E72" s="6"/>
    </row>
    <row r="73" spans="1:20">
      <c r="E73" s="6"/>
    </row>
    <row r="74" spans="1:20">
      <c r="D74" s="11"/>
      <c r="E74" s="11"/>
      <c r="F74" s="11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/>
  <dimension ref="A1:AU70"/>
  <sheetViews>
    <sheetView zoomScale="125" zoomScaleNormal="125" zoomScalePageLayoutView="125" workbookViewId="0">
      <selection activeCell="B10" sqref="B1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36244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1208212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1244456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75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122846</v>
      </c>
      <c r="C17" s="38">
        <v>603</v>
      </c>
      <c r="D17" s="38">
        <v>0</v>
      </c>
      <c r="E17" s="9">
        <v>0</v>
      </c>
      <c r="F17" s="9">
        <v>0</v>
      </c>
      <c r="G17" s="38">
        <v>137366</v>
      </c>
      <c r="H17" s="9">
        <v>0</v>
      </c>
      <c r="I17" s="9"/>
      <c r="J17" s="38">
        <v>38734</v>
      </c>
      <c r="K17" s="9"/>
      <c r="L17" s="9"/>
      <c r="M17" s="9"/>
      <c r="N17" s="38">
        <f>SUM(C17:M17)</f>
        <v>176703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122846</v>
      </c>
      <c r="C23" s="38">
        <f>SUM(C17:C22)</f>
        <v>603</v>
      </c>
      <c r="D23" s="38">
        <v>0</v>
      </c>
      <c r="E23" s="9">
        <v>0</v>
      </c>
      <c r="F23" s="9">
        <v>0</v>
      </c>
      <c r="G23" s="38">
        <f>SUM(G17:G22)</f>
        <v>137366</v>
      </c>
      <c r="H23" s="9">
        <v>0</v>
      </c>
      <c r="I23" s="9"/>
      <c r="J23" s="38">
        <f>SUM(J17:J22)</f>
        <v>38734</v>
      </c>
      <c r="K23" s="9"/>
      <c r="L23" s="9"/>
      <c r="M23" s="9"/>
      <c r="N23" s="38">
        <f>SUM(N17:N22)</f>
        <v>176703</v>
      </c>
      <c r="O23" s="3"/>
      <c r="P23" s="3"/>
      <c r="Q23" s="3"/>
      <c r="R23" s="3" t="s">
        <v>27</v>
      </c>
      <c r="S23" s="13">
        <f>N42/1000</f>
        <v>551.22564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142.88264000000001</v>
      </c>
      <c r="T26" s="15">
        <f>M43</f>
        <v>0.25920898744840681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160.91900000000001</v>
      </c>
      <c r="T27" s="16">
        <f>G43</f>
        <v>0.29192945378955881</v>
      </c>
    </row>
    <row r="28" spans="1:20" ht="15">
      <c r="A28" s="4" t="s">
        <v>75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38.734000000000002</v>
      </c>
      <c r="T28" s="15">
        <f>J43</f>
        <v>7.0268864851787377E-2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17.643999999999998</v>
      </c>
      <c r="T29" s="15">
        <f>F43</f>
        <v>3.2008670714228749E-2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>
        <f>N31-M31</f>
        <v>6661</v>
      </c>
      <c r="O30" s="3"/>
      <c r="P30" s="3"/>
      <c r="Q30" s="3"/>
      <c r="R30" s="3" t="s">
        <v>35</v>
      </c>
      <c r="S30" s="13">
        <f>E42/1000</f>
        <v>2.4430000000000001</v>
      </c>
      <c r="T30" s="15">
        <f>E43</f>
        <v>4.431941881368218E-3</v>
      </c>
    </row>
    <row r="31" spans="1:20" ht="15">
      <c r="A31" s="5" t="s">
        <v>36</v>
      </c>
      <c r="B31" s="9">
        <v>0</v>
      </c>
      <c r="C31" s="39">
        <v>5995</v>
      </c>
      <c r="D31" s="9">
        <v>0</v>
      </c>
      <c r="E31" s="9">
        <v>0</v>
      </c>
      <c r="F31" s="39">
        <v>666</v>
      </c>
      <c r="G31" s="9">
        <v>0</v>
      </c>
      <c r="H31" s="9">
        <v>0</v>
      </c>
      <c r="I31" s="9"/>
      <c r="J31" s="9"/>
      <c r="K31" s="9"/>
      <c r="L31" s="9"/>
      <c r="M31" s="9">
        <v>3178</v>
      </c>
      <c r="N31" s="9">
        <v>9839</v>
      </c>
      <c r="O31" s="17">
        <f>N31/N$39</f>
        <v>1.9694858799132058E-2</v>
      </c>
      <c r="P31" s="18" t="s">
        <v>37</v>
      </c>
      <c r="Q31" s="3"/>
      <c r="R31" s="3" t="s">
        <v>38</v>
      </c>
      <c r="S31" s="14">
        <f>C42/1000</f>
        <v>188.60300000000001</v>
      </c>
      <c r="T31" s="16">
        <f>C43</f>
        <v>0.34215208131465003</v>
      </c>
    </row>
    <row r="32" spans="1:20" ht="15">
      <c r="A32" s="5" t="s">
        <v>39</v>
      </c>
      <c r="B32" s="9">
        <v>8664</v>
      </c>
      <c r="C32" s="39">
        <v>20635</v>
      </c>
      <c r="D32" s="9">
        <v>0</v>
      </c>
      <c r="E32" s="39">
        <v>2443</v>
      </c>
      <c r="F32" s="39">
        <f>F39-F34-F31</f>
        <v>1859</v>
      </c>
      <c r="G32" s="9">
        <v>0</v>
      </c>
      <c r="H32" s="9">
        <v>0</v>
      </c>
      <c r="I32" s="9"/>
      <c r="J32" s="9"/>
      <c r="K32" s="9"/>
      <c r="L32" s="9"/>
      <c r="M32" s="9">
        <v>45935</v>
      </c>
      <c r="N32" s="9">
        <v>79536</v>
      </c>
      <c r="O32" s="17">
        <f>N32/N$39</f>
        <v>0.15920828228963993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18389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19677</v>
      </c>
      <c r="N33" s="9">
        <v>38066</v>
      </c>
      <c r="O33" s="17">
        <f>N33/N$39</f>
        <v>7.6197224824449725E-2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160166</v>
      </c>
      <c r="D34" s="9">
        <v>0</v>
      </c>
      <c r="E34" s="9">
        <v>0</v>
      </c>
      <c r="F34" s="9">
        <v>15119</v>
      </c>
      <c r="G34" s="9">
        <v>0</v>
      </c>
      <c r="H34" s="9">
        <v>0</v>
      </c>
      <c r="I34" s="9"/>
      <c r="J34" s="9"/>
      <c r="K34" s="9"/>
      <c r="L34" s="9"/>
      <c r="M34" s="9">
        <v>675</v>
      </c>
      <c r="N34" s="9">
        <v>175960</v>
      </c>
      <c r="O34" s="17">
        <f>N34/N$39</f>
        <v>0.35222150160537419</v>
      </c>
      <c r="P34" s="18" t="s">
        <v>45</v>
      </c>
      <c r="Q34" s="3"/>
      <c r="R34" s="3"/>
      <c r="S34" s="14">
        <f>SUM(S26:S33)</f>
        <v>551.22564</v>
      </c>
      <c r="T34" s="15">
        <f>SUM(T26:T33)</f>
        <v>1</v>
      </c>
    </row>
    <row r="35" spans="1:47" ht="15">
      <c r="A35" s="5" t="s">
        <v>46</v>
      </c>
      <c r="B35" s="9">
        <v>21237</v>
      </c>
      <c r="C35" s="9">
        <v>472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39734</v>
      </c>
      <c r="N35" s="9">
        <v>61443</v>
      </c>
      <c r="O35" s="17">
        <f>N35/N$39</f>
        <v>0.12299128053613893</v>
      </c>
      <c r="P35" s="18" t="s">
        <v>47</v>
      </c>
      <c r="Q35" s="18"/>
    </row>
    <row r="36" spans="1:47" ht="15">
      <c r="A36" s="5" t="s">
        <v>48</v>
      </c>
      <c r="B36" s="9">
        <v>22738</v>
      </c>
      <c r="C36" s="9">
        <v>732</v>
      </c>
      <c r="D36" s="9">
        <v>0</v>
      </c>
      <c r="E36" s="9">
        <v>0</v>
      </c>
      <c r="F36" s="9">
        <v>0</v>
      </c>
      <c r="G36" s="9">
        <v>23553</v>
      </c>
      <c r="H36" s="9">
        <v>0</v>
      </c>
      <c r="I36" s="9"/>
      <c r="J36" s="9"/>
      <c r="K36" s="9"/>
      <c r="L36" s="9"/>
      <c r="M36" s="9">
        <v>41915</v>
      </c>
      <c r="N36" s="9">
        <v>88938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31045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7428</v>
      </c>
      <c r="N37" s="9">
        <v>38473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7316</v>
      </c>
      <c r="N38" s="9">
        <v>7316</v>
      </c>
      <c r="O38" s="18">
        <f>SUM(O31:O35)</f>
        <v>0.7303131480547348</v>
      </c>
      <c r="P38" s="18"/>
      <c r="Q38" s="3"/>
      <c r="R38" s="7" t="s">
        <v>51</v>
      </c>
      <c r="S38" s="19">
        <f>N45/1000</f>
        <v>34.041640000000001</v>
      </c>
      <c r="T38" s="7"/>
    </row>
    <row r="39" spans="1:47" ht="15">
      <c r="A39" s="5" t="s">
        <v>17</v>
      </c>
      <c r="B39" s="9">
        <v>102073</v>
      </c>
      <c r="C39" s="39">
        <f>SUM(C31:C38)</f>
        <v>188000</v>
      </c>
      <c r="D39" s="9">
        <v>0</v>
      </c>
      <c r="E39" s="39">
        <f>SUM(E31:E38)</f>
        <v>2443</v>
      </c>
      <c r="F39" s="9">
        <v>17644</v>
      </c>
      <c r="G39" s="9">
        <v>23553</v>
      </c>
      <c r="H39" s="9">
        <v>0</v>
      </c>
      <c r="I39" s="9"/>
      <c r="J39" s="9"/>
      <c r="K39" s="9"/>
      <c r="L39" s="9"/>
      <c r="M39" s="9">
        <v>165858</v>
      </c>
      <c r="N39" s="9">
        <v>499572</v>
      </c>
      <c r="O39" s="3"/>
      <c r="P39" s="3"/>
      <c r="Q39" s="3"/>
      <c r="R39" s="7" t="s">
        <v>52</v>
      </c>
      <c r="S39" s="20">
        <f>N41/1000</f>
        <v>134.727</v>
      </c>
      <c r="T39" s="15">
        <f>O41</f>
        <v>0.26968485023179845</v>
      </c>
    </row>
    <row r="40" spans="1:47">
      <c r="R40" s="7" t="s">
        <v>53</v>
      </c>
      <c r="S40" s="20">
        <f>N35/1000</f>
        <v>61.442999999999998</v>
      </c>
      <c r="T40" s="16">
        <f>O35</f>
        <v>0.12299128053613893</v>
      </c>
    </row>
    <row r="41" spans="1:47" ht="15">
      <c r="A41" s="21" t="s">
        <v>54</v>
      </c>
      <c r="B41" s="22">
        <f>B38+B37+B36</f>
        <v>53783</v>
      </c>
      <c r="C41" s="22">
        <f t="shared" ref="C41:N41" si="0">C38+C37+C36</f>
        <v>732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23553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56659</v>
      </c>
      <c r="N41" s="22">
        <f t="shared" si="0"/>
        <v>134727</v>
      </c>
      <c r="O41" s="17">
        <f>N41/N$39</f>
        <v>0.26968485023179845</v>
      </c>
      <c r="P41" s="17" t="s">
        <v>55</v>
      </c>
      <c r="Q41" s="7"/>
      <c r="R41" s="7" t="s">
        <v>56</v>
      </c>
      <c r="S41" s="20">
        <f>N33/1000</f>
        <v>38.066000000000003</v>
      </c>
      <c r="T41" s="15">
        <f>O33</f>
        <v>7.6197224824449725E-2</v>
      </c>
    </row>
    <row r="42" spans="1:47" ht="15">
      <c r="A42" s="23" t="s">
        <v>57</v>
      </c>
      <c r="B42" s="22"/>
      <c r="C42" s="24">
        <f>C39+C23+C10</f>
        <v>188603</v>
      </c>
      <c r="D42" s="24">
        <f t="shared" ref="D42:L42" si="1">D39+D23+D10</f>
        <v>0</v>
      </c>
      <c r="E42" s="24">
        <f t="shared" si="1"/>
        <v>2443</v>
      </c>
      <c r="F42" s="24">
        <f t="shared" si="1"/>
        <v>17644</v>
      </c>
      <c r="G42" s="24">
        <f t="shared" si="1"/>
        <v>160919</v>
      </c>
      <c r="H42" s="24">
        <f t="shared" si="1"/>
        <v>0</v>
      </c>
      <c r="I42" s="24">
        <f t="shared" si="1"/>
        <v>0</v>
      </c>
      <c r="J42" s="24">
        <f t="shared" si="1"/>
        <v>38734</v>
      </c>
      <c r="K42" s="24">
        <f t="shared" si="1"/>
        <v>0</v>
      </c>
      <c r="L42" s="24">
        <f t="shared" si="1"/>
        <v>0</v>
      </c>
      <c r="M42" s="24">
        <f>M39+M23-B6+M45</f>
        <v>142882.64000000001</v>
      </c>
      <c r="N42" s="25">
        <f>SUM(C42:M42)</f>
        <v>551225.64</v>
      </c>
      <c r="O42" s="7"/>
      <c r="P42" s="7"/>
      <c r="Q42" s="7"/>
      <c r="R42" s="7" t="s">
        <v>37</v>
      </c>
      <c r="S42" s="20">
        <f>N31/1000</f>
        <v>9.8390000000000004</v>
      </c>
      <c r="T42" s="15">
        <f>O31</f>
        <v>1.9694858799132058E-2</v>
      </c>
    </row>
    <row r="43" spans="1:47" ht="15">
      <c r="A43" s="23" t="s">
        <v>58</v>
      </c>
      <c r="B43" s="22"/>
      <c r="C43" s="17">
        <f t="shared" ref="C43:M43" si="2">C42/$N42</f>
        <v>0.34215208131465003</v>
      </c>
      <c r="D43" s="17">
        <f t="shared" si="2"/>
        <v>0</v>
      </c>
      <c r="E43" s="17">
        <f t="shared" si="2"/>
        <v>4.431941881368218E-3</v>
      </c>
      <c r="F43" s="17">
        <f t="shared" si="2"/>
        <v>3.2008670714228749E-2</v>
      </c>
      <c r="G43" s="17">
        <f t="shared" si="2"/>
        <v>0.29192945378955881</v>
      </c>
      <c r="H43" s="17">
        <f t="shared" si="2"/>
        <v>0</v>
      </c>
      <c r="I43" s="17">
        <f t="shared" si="2"/>
        <v>0</v>
      </c>
      <c r="J43" s="17">
        <f t="shared" si="2"/>
        <v>7.0268864851787377E-2</v>
      </c>
      <c r="K43" s="17">
        <f t="shared" si="2"/>
        <v>0</v>
      </c>
      <c r="L43" s="17">
        <f t="shared" si="2"/>
        <v>0</v>
      </c>
      <c r="M43" s="17">
        <f t="shared" si="2"/>
        <v>0.25920898744840681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79.536000000000001</v>
      </c>
      <c r="T43" s="16">
        <f>O32</f>
        <v>0.15920828228963993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175.96</v>
      </c>
      <c r="T44" s="16">
        <f>O34</f>
        <v>0.35222150160537419</v>
      </c>
    </row>
    <row r="45" spans="1:47" ht="15">
      <c r="A45" s="6" t="s">
        <v>61</v>
      </c>
      <c r="B45" s="6">
        <f>B23-B39</f>
        <v>20773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13268.64</v>
      </c>
      <c r="N45" s="25">
        <f>B45+M45</f>
        <v>34041.64</v>
      </c>
      <c r="O45" s="7"/>
      <c r="P45" s="7"/>
      <c r="Q45" s="7"/>
      <c r="R45" s="7" t="s">
        <v>62</v>
      </c>
      <c r="S45" s="20">
        <f>SUM(S39:S44)</f>
        <v>499.57100000000003</v>
      </c>
      <c r="T45" s="15">
        <f>SUM(T39:T44)</f>
        <v>0.99999799828653324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8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7"/>
      <c r="F55" s="28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7"/>
      <c r="F56" s="28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U83"/>
  <sheetViews>
    <sheetView zoomScale="125" zoomScaleNormal="125" zoomScalePageLayoutView="125" workbookViewId="0">
      <selection activeCell="A4" sqref="A4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38">
        <v>137704</v>
      </c>
      <c r="C6" s="9">
        <v>0</v>
      </c>
      <c r="D6" s="9">
        <v>0</v>
      </c>
      <c r="E6" s="9">
        <v>0</v>
      </c>
      <c r="F6" s="9">
        <v>0</v>
      </c>
      <c r="G6" s="38">
        <v>0</v>
      </c>
      <c r="H6" s="9">
        <v>0</v>
      </c>
      <c r="I6" s="9"/>
      <c r="J6" s="9"/>
      <c r="K6" s="9"/>
      <c r="L6" s="9"/>
      <c r="M6" s="9"/>
      <c r="N6" s="38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39">
        <v>1814407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9">
        <v>4778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8">
        <f>SUM(B6:B9)</f>
        <v>1956889</v>
      </c>
      <c r="C10" s="9">
        <v>0</v>
      </c>
      <c r="D10" s="9">
        <v>0</v>
      </c>
      <c r="E10" s="9">
        <v>0</v>
      </c>
      <c r="F10" s="9">
        <v>0</v>
      </c>
      <c r="G10" s="38">
        <v>0</v>
      </c>
      <c r="H10" s="9">
        <v>0</v>
      </c>
      <c r="I10" s="9"/>
      <c r="J10" s="9"/>
      <c r="K10" s="9"/>
      <c r="L10" s="9"/>
      <c r="M10" s="9"/>
      <c r="N10" s="38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76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38">
        <v>344171</v>
      </c>
      <c r="C17" s="38">
        <v>3335</v>
      </c>
      <c r="D17" s="9">
        <v>0</v>
      </c>
      <c r="E17" s="9">
        <v>0</v>
      </c>
      <c r="F17" s="9">
        <v>0</v>
      </c>
      <c r="G17" s="38">
        <v>468569</v>
      </c>
      <c r="H17" s="9">
        <v>0</v>
      </c>
      <c r="I17" s="9"/>
      <c r="J17" s="38">
        <v>110827</v>
      </c>
      <c r="K17" s="9"/>
      <c r="L17" s="9"/>
      <c r="M17" s="38">
        <v>108</v>
      </c>
      <c r="N17" s="38">
        <f>SUM(C17:M17)</f>
        <v>582839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38">
        <v>61315</v>
      </c>
      <c r="C18" s="38">
        <v>1045</v>
      </c>
      <c r="D18" s="9">
        <v>0</v>
      </c>
      <c r="E18" s="9">
        <v>0</v>
      </c>
      <c r="F18" s="9">
        <v>0</v>
      </c>
      <c r="G18" s="38">
        <v>67987</v>
      </c>
      <c r="H18" s="9">
        <v>0</v>
      </c>
      <c r="I18" s="9"/>
      <c r="J18" s="9"/>
      <c r="K18" s="9"/>
      <c r="L18" s="9"/>
      <c r="M18" s="38">
        <v>274</v>
      </c>
      <c r="N18" s="38">
        <f>SUM(C18:M18)</f>
        <v>69306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38">
        <v>33581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38">
        <f>SUM(B17:B22)</f>
        <v>439067</v>
      </c>
      <c r="C23" s="38">
        <f>SUM(C17:C22)</f>
        <v>4380</v>
      </c>
      <c r="D23" s="9">
        <v>0</v>
      </c>
      <c r="E23" s="9">
        <v>0</v>
      </c>
      <c r="F23" s="9">
        <v>0</v>
      </c>
      <c r="G23" s="38">
        <f>SUM(G17:G22)</f>
        <v>536556</v>
      </c>
      <c r="H23" s="9">
        <v>0</v>
      </c>
      <c r="I23" s="9"/>
      <c r="J23" s="38">
        <f>SUM(J17:J22)</f>
        <v>110827</v>
      </c>
      <c r="K23" s="9"/>
      <c r="L23" s="9"/>
      <c r="M23" s="38">
        <f>SUM(M17:M22)</f>
        <v>382</v>
      </c>
      <c r="N23" s="38">
        <f>SUM(N17:N22)</f>
        <v>652145</v>
      </c>
      <c r="O23" s="3"/>
      <c r="P23" s="3"/>
      <c r="Q23" s="3"/>
      <c r="R23" s="3" t="s">
        <v>27</v>
      </c>
      <c r="S23" s="13">
        <f>N42/1000</f>
        <v>4149.6215600000005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1542.8685600000001</v>
      </c>
      <c r="T26" s="15">
        <f>M43</f>
        <v>0.37180946206574078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913.55</v>
      </c>
      <c r="T27" s="16">
        <f>G43</f>
        <v>0.22015260591618865</v>
      </c>
    </row>
    <row r="28" spans="1:20" ht="15">
      <c r="A28" s="4" t="s">
        <v>76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110.827</v>
      </c>
      <c r="T28" s="15">
        <f>J43</f>
        <v>2.6707736692981709E-2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93.3</v>
      </c>
      <c r="T29" s="15">
        <f>F43</f>
        <v>2.2483978032926934E-2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6.6680000000000001</v>
      </c>
      <c r="T30" s="15">
        <f>E43</f>
        <v>1.6068935211528061E-3</v>
      </c>
    </row>
    <row r="31" spans="1:20" ht="15">
      <c r="A31" s="5" t="s">
        <v>36</v>
      </c>
      <c r="B31" s="9">
        <v>0</v>
      </c>
      <c r="C31" s="9">
        <v>35578</v>
      </c>
      <c r="D31" s="9">
        <v>0</v>
      </c>
      <c r="E31" s="9">
        <v>0</v>
      </c>
      <c r="F31" s="9">
        <v>3873</v>
      </c>
      <c r="G31" s="9">
        <v>0</v>
      </c>
      <c r="H31" s="9">
        <v>0</v>
      </c>
      <c r="I31" s="9"/>
      <c r="J31" s="9"/>
      <c r="K31" s="9"/>
      <c r="L31" s="9"/>
      <c r="M31" s="9">
        <v>21469</v>
      </c>
      <c r="N31" s="9">
        <v>60920</v>
      </c>
      <c r="O31" s="17">
        <f>N31/N$39</f>
        <v>1.5573222135959956E-2</v>
      </c>
      <c r="P31" s="18" t="s">
        <v>37</v>
      </c>
      <c r="Q31" s="3"/>
      <c r="R31" s="3" t="s">
        <v>38</v>
      </c>
      <c r="S31" s="14">
        <f>C42/1000</f>
        <v>1119.4079999999999</v>
      </c>
      <c r="T31" s="16">
        <f>C43</f>
        <v>0.26976146711556992</v>
      </c>
    </row>
    <row r="32" spans="1:20" ht="15">
      <c r="A32" s="5" t="s">
        <v>39</v>
      </c>
      <c r="B32" s="38">
        <v>38292</v>
      </c>
      <c r="C32" s="9">
        <v>182837</v>
      </c>
      <c r="D32" s="39">
        <v>363000</v>
      </c>
      <c r="E32" s="39">
        <v>6668</v>
      </c>
      <c r="F32" s="9">
        <v>8027</v>
      </c>
      <c r="G32" s="39">
        <v>194985</v>
      </c>
      <c r="H32" s="39">
        <v>0</v>
      </c>
      <c r="I32" s="10"/>
      <c r="J32" s="10"/>
      <c r="K32" s="10"/>
      <c r="L32" s="9"/>
      <c r="M32" s="9">
        <v>838213</v>
      </c>
      <c r="N32" s="38">
        <f>SUM(B32:M32)</f>
        <v>1632022</v>
      </c>
      <c r="O32" s="17">
        <f>N32/N$39</f>
        <v>0.41720028129963294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38">
        <v>89240</v>
      </c>
      <c r="C33" s="9">
        <v>1446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90269</v>
      </c>
      <c r="N33" s="38">
        <f>SUM(B33:M33)</f>
        <v>180955</v>
      </c>
      <c r="O33" s="17">
        <f>N33/N$39</f>
        <v>4.6258247071776656E-2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869958</v>
      </c>
      <c r="D34" s="9">
        <v>0</v>
      </c>
      <c r="E34" s="9">
        <v>0</v>
      </c>
      <c r="F34" s="9">
        <v>81400</v>
      </c>
      <c r="G34" s="9">
        <v>0</v>
      </c>
      <c r="H34" s="9">
        <v>0</v>
      </c>
      <c r="I34" s="9"/>
      <c r="J34" s="9"/>
      <c r="K34" s="9"/>
      <c r="L34" s="9"/>
      <c r="M34" s="9">
        <v>57975</v>
      </c>
      <c r="N34" s="9">
        <v>1009333</v>
      </c>
      <c r="O34" s="17">
        <f>N34/N$39</f>
        <v>0.25801981316734851</v>
      </c>
      <c r="P34" s="18" t="s">
        <v>45</v>
      </c>
      <c r="Q34" s="3"/>
      <c r="R34" s="3"/>
      <c r="S34" s="14">
        <f>SUM(S26:S33)</f>
        <v>3786.6215600000005</v>
      </c>
      <c r="T34" s="15">
        <f>SUM(T26:T33)</f>
        <v>0.91252214334456072</v>
      </c>
    </row>
    <row r="35" spans="1:47" ht="15">
      <c r="A35" s="5" t="s">
        <v>46</v>
      </c>
      <c r="B35" s="38">
        <v>56619</v>
      </c>
      <c r="C35" s="9">
        <v>959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197739</v>
      </c>
      <c r="N35" s="38">
        <f>SUM(B35:M35)</f>
        <v>255317</v>
      </c>
      <c r="O35" s="17">
        <f>N35/N$39</f>
        <v>6.5267701183304133E-2</v>
      </c>
      <c r="P35" s="18" t="s">
        <v>47</v>
      </c>
      <c r="Q35" s="18"/>
    </row>
    <row r="36" spans="1:47" ht="15">
      <c r="A36" s="5" t="s">
        <v>48</v>
      </c>
      <c r="B36" s="9">
        <v>59533</v>
      </c>
      <c r="C36" s="9">
        <v>24250</v>
      </c>
      <c r="D36" s="9">
        <v>0</v>
      </c>
      <c r="E36" s="9">
        <v>0</v>
      </c>
      <c r="F36" s="9">
        <v>0</v>
      </c>
      <c r="G36" s="9">
        <v>182009</v>
      </c>
      <c r="H36" s="9">
        <v>0</v>
      </c>
      <c r="I36" s="9"/>
      <c r="J36" s="9"/>
      <c r="K36" s="9"/>
      <c r="L36" s="9"/>
      <c r="M36" s="9">
        <v>271029</v>
      </c>
      <c r="N36" s="9">
        <v>536820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157437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47427</v>
      </c>
      <c r="N37" s="38">
        <f>SUM(B37:M37)</f>
        <v>204864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31612</v>
      </c>
      <c r="N38" s="9">
        <v>31612</v>
      </c>
      <c r="O38" s="18">
        <f>SUM(O31:O35)</f>
        <v>0.8023192648580223</v>
      </c>
      <c r="P38" s="18"/>
      <c r="Q38" s="3"/>
      <c r="R38" s="7" t="s">
        <v>51</v>
      </c>
      <c r="S38" s="19">
        <f>N45/1000</f>
        <v>162.40456</v>
      </c>
      <c r="T38" s="7"/>
    </row>
    <row r="39" spans="1:47" ht="15">
      <c r="A39" s="5" t="s">
        <v>17</v>
      </c>
      <c r="B39" s="38">
        <f>SUM(B31:B38)</f>
        <v>401121</v>
      </c>
      <c r="C39" s="9">
        <v>1115028</v>
      </c>
      <c r="D39" s="39">
        <f>SUM(D31:D38)</f>
        <v>363000</v>
      </c>
      <c r="E39" s="39">
        <f>SUM(E31:E38)</f>
        <v>6668</v>
      </c>
      <c r="F39" s="9">
        <v>93300</v>
      </c>
      <c r="G39" s="39">
        <f>SUM(G31:G38)</f>
        <v>376994</v>
      </c>
      <c r="H39" s="39">
        <f>SUM(H31:H38)</f>
        <v>0</v>
      </c>
      <c r="I39" s="10"/>
      <c r="J39" s="10"/>
      <c r="K39" s="10"/>
      <c r="L39" s="9"/>
      <c r="M39" s="9">
        <v>1555732</v>
      </c>
      <c r="N39" s="38">
        <f>SUM(N31:N38)</f>
        <v>3911843</v>
      </c>
      <c r="O39" s="3"/>
      <c r="P39" s="3"/>
      <c r="Q39" s="3"/>
      <c r="R39" s="7" t="s">
        <v>52</v>
      </c>
      <c r="S39" s="20">
        <f>N41/1000</f>
        <v>773.29600000000005</v>
      </c>
      <c r="T39" s="15">
        <f>O41</f>
        <v>0.19768073514197784</v>
      </c>
    </row>
    <row r="40" spans="1:47">
      <c r="R40" s="7" t="s">
        <v>53</v>
      </c>
      <c r="S40" s="20">
        <f>N35/1000</f>
        <v>255.31700000000001</v>
      </c>
      <c r="T40" s="16">
        <f>O35</f>
        <v>6.5267701183304133E-2</v>
      </c>
    </row>
    <row r="41" spans="1:47" ht="15">
      <c r="A41" s="21" t="s">
        <v>54</v>
      </c>
      <c r="B41" s="22">
        <f>B38+B37+B36</f>
        <v>216970</v>
      </c>
      <c r="C41" s="22">
        <f t="shared" ref="C41:N41" si="0">C38+C37+C36</f>
        <v>24250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182009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350068</v>
      </c>
      <c r="N41" s="22">
        <f t="shared" si="0"/>
        <v>773296</v>
      </c>
      <c r="O41" s="17">
        <f>N41/N$39</f>
        <v>0.19768073514197784</v>
      </c>
      <c r="P41" s="17" t="s">
        <v>55</v>
      </c>
      <c r="Q41" s="7"/>
      <c r="R41" s="7" t="s">
        <v>56</v>
      </c>
      <c r="S41" s="20">
        <f>N33/1000</f>
        <v>180.95500000000001</v>
      </c>
      <c r="T41" s="15">
        <f>O33</f>
        <v>4.6258247071776656E-2</v>
      </c>
    </row>
    <row r="42" spans="1:47" ht="15">
      <c r="A42" s="23" t="s">
        <v>57</v>
      </c>
      <c r="B42" s="22"/>
      <c r="C42" s="24">
        <f>C39+C23+C10</f>
        <v>1119408</v>
      </c>
      <c r="D42" s="24">
        <f t="shared" ref="D42:L42" si="1">D39+D23+D10</f>
        <v>363000</v>
      </c>
      <c r="E42" s="24">
        <f t="shared" si="1"/>
        <v>6668</v>
      </c>
      <c r="F42" s="24">
        <f t="shared" si="1"/>
        <v>93300</v>
      </c>
      <c r="G42" s="24">
        <f t="shared" si="1"/>
        <v>913550</v>
      </c>
      <c r="H42" s="24">
        <f t="shared" si="1"/>
        <v>0</v>
      </c>
      <c r="I42" s="24">
        <f t="shared" si="1"/>
        <v>0</v>
      </c>
      <c r="J42" s="24">
        <f t="shared" si="1"/>
        <v>110827</v>
      </c>
      <c r="K42" s="24">
        <f t="shared" si="1"/>
        <v>0</v>
      </c>
      <c r="L42" s="24">
        <f t="shared" si="1"/>
        <v>0</v>
      </c>
      <c r="M42" s="24">
        <f>M39+M23-B6+M45</f>
        <v>1542868.56</v>
      </c>
      <c r="N42" s="25">
        <f>SUM(C42:M42)</f>
        <v>4149621.56</v>
      </c>
      <c r="O42" s="7"/>
      <c r="P42" s="7"/>
      <c r="Q42" s="7"/>
      <c r="R42" s="7" t="s">
        <v>37</v>
      </c>
      <c r="S42" s="20">
        <f>N31/1000</f>
        <v>60.92</v>
      </c>
      <c r="T42" s="15">
        <f>O31</f>
        <v>1.5573222135959956E-2</v>
      </c>
    </row>
    <row r="43" spans="1:47" ht="15">
      <c r="A43" s="23" t="s">
        <v>58</v>
      </c>
      <c r="B43" s="22"/>
      <c r="C43" s="17">
        <f t="shared" ref="C43:M43" si="2">C42/$N42</f>
        <v>0.26976146711556992</v>
      </c>
      <c r="D43" s="17">
        <f t="shared" si="2"/>
        <v>8.7477856655439196E-2</v>
      </c>
      <c r="E43" s="17">
        <f t="shared" si="2"/>
        <v>1.6068935211528061E-3</v>
      </c>
      <c r="F43" s="17">
        <f t="shared" si="2"/>
        <v>2.2483978032926934E-2</v>
      </c>
      <c r="G43" s="17">
        <f t="shared" si="2"/>
        <v>0.22015260591618865</v>
      </c>
      <c r="H43" s="17">
        <f t="shared" si="2"/>
        <v>0</v>
      </c>
      <c r="I43" s="17">
        <f t="shared" si="2"/>
        <v>0</v>
      </c>
      <c r="J43" s="17">
        <f t="shared" si="2"/>
        <v>2.6707736692981709E-2</v>
      </c>
      <c r="K43" s="17">
        <f t="shared" si="2"/>
        <v>0</v>
      </c>
      <c r="L43" s="17">
        <f t="shared" si="2"/>
        <v>0</v>
      </c>
      <c r="M43" s="17">
        <f t="shared" si="2"/>
        <v>0.37180946206574078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1632.0219999999999</v>
      </c>
      <c r="T43" s="16">
        <f>O32</f>
        <v>0.41720028129963294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1009.333</v>
      </c>
      <c r="T44" s="16">
        <f>O34</f>
        <v>0.25801981316734851</v>
      </c>
    </row>
    <row r="45" spans="1:47" ht="15">
      <c r="A45" s="6" t="s">
        <v>61</v>
      </c>
      <c r="B45" s="6">
        <f>B23-B39</f>
        <v>37946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124458.56</v>
      </c>
      <c r="N45" s="25">
        <f>B45+M45</f>
        <v>162404.56</v>
      </c>
      <c r="O45" s="7"/>
      <c r="P45" s="7"/>
      <c r="Q45" s="7"/>
      <c r="R45" s="7" t="s">
        <v>62</v>
      </c>
      <c r="S45" s="20">
        <f>SUM(S39:S44)</f>
        <v>3911.8430000000003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7"/>
      <c r="B47" s="6"/>
      <c r="C47" s="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7"/>
      <c r="B48" s="6"/>
      <c r="C48" s="27"/>
      <c r="D48" s="27"/>
      <c r="E48" s="28"/>
      <c r="F48" s="28"/>
      <c r="G48" s="27"/>
      <c r="H48" s="28"/>
      <c r="I48" s="28"/>
      <c r="J48" s="28"/>
      <c r="K48" s="28"/>
      <c r="L48" s="28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7"/>
      <c r="B49" s="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8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 ht="15">
      <c r="A50"/>
      <c r="B50" s="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8"/>
      <c r="F55" s="28"/>
      <c r="G55" s="27"/>
      <c r="H55" s="28"/>
      <c r="I55" s="28"/>
      <c r="J55" s="28"/>
      <c r="K55" s="28"/>
      <c r="L55" s="28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8"/>
      <c r="F56" s="28"/>
      <c r="G56" s="27"/>
      <c r="H56" s="28"/>
      <c r="I56" s="28"/>
      <c r="J56" s="28"/>
      <c r="K56" s="28"/>
      <c r="L56" s="28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9"/>
      <c r="C59" s="19"/>
      <c r="D59" s="9"/>
      <c r="E59" s="29"/>
      <c r="F59" s="29"/>
      <c r="G59" s="48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9"/>
      <c r="C60" s="19"/>
      <c r="D60" s="9"/>
      <c r="E60" s="29"/>
      <c r="F60" s="29"/>
      <c r="G60" s="48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B61" s="9"/>
      <c r="D61" s="9"/>
      <c r="E61" s="7"/>
      <c r="F61" s="7"/>
      <c r="G61" s="7"/>
      <c r="H61" s="29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9"/>
      <c r="C62" s="49"/>
      <c r="D62" s="9"/>
      <c r="E62" s="7"/>
      <c r="F62" s="7"/>
      <c r="G62" s="7"/>
      <c r="H62" s="29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9"/>
      <c r="C63" s="49"/>
      <c r="D63" s="9"/>
      <c r="E63" s="34"/>
      <c r="F63" s="34"/>
      <c r="G63" s="7"/>
      <c r="H63" s="29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9"/>
      <c r="C64" s="49"/>
      <c r="D64" s="9"/>
      <c r="E64" s="6"/>
      <c r="F64" s="6"/>
      <c r="G64" s="7"/>
      <c r="H64" s="29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9"/>
      <c r="C65" s="49"/>
      <c r="D65" s="9"/>
      <c r="E65" s="6"/>
      <c r="F65" s="6"/>
      <c r="G65" s="7"/>
      <c r="H65" s="29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9"/>
      <c r="C66" s="47"/>
      <c r="D66" s="9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6"/>
      <c r="C70" s="6"/>
      <c r="D70" s="13"/>
      <c r="E70" s="6"/>
      <c r="F70" s="6"/>
      <c r="G70" s="6"/>
      <c r="H70" s="6"/>
      <c r="I70" s="6"/>
      <c r="J70" s="7"/>
      <c r="K70" s="7"/>
      <c r="L70" s="7"/>
      <c r="M70" s="7"/>
      <c r="N70" s="7"/>
      <c r="O70" s="6"/>
      <c r="P70" s="30"/>
      <c r="Q70" s="7"/>
      <c r="R70" s="7"/>
      <c r="S70" s="6"/>
      <c r="T70" s="31"/>
    </row>
    <row r="71" spans="1:20" ht="15">
      <c r="A71" s="7"/>
      <c r="B71" s="23"/>
      <c r="C71" s="23"/>
      <c r="D71" s="13"/>
      <c r="E71" s="32"/>
      <c r="F71" s="32"/>
      <c r="G71" s="32"/>
      <c r="H71" s="32"/>
      <c r="I71" s="32"/>
      <c r="J71" s="7"/>
      <c r="K71" s="7"/>
      <c r="L71" s="7"/>
      <c r="M71" s="7"/>
      <c r="N71" s="7"/>
      <c r="O71" s="32"/>
      <c r="P71" s="36"/>
      <c r="Q71" s="7"/>
      <c r="R71" s="37"/>
      <c r="S71" s="32"/>
      <c r="T71" s="36"/>
    </row>
    <row r="75" spans="1:20">
      <c r="A75" s="46"/>
      <c r="B75" s="9"/>
      <c r="C75" s="9"/>
      <c r="E75" s="9"/>
      <c r="F75" s="9"/>
    </row>
    <row r="76" spans="1:20">
      <c r="A76" s="46"/>
      <c r="B76" s="9"/>
      <c r="C76" s="9"/>
      <c r="E76" s="9"/>
      <c r="F76" s="9"/>
    </row>
    <row r="77" spans="1:20">
      <c r="A77" s="46"/>
      <c r="B77" s="9"/>
      <c r="C77" s="9"/>
      <c r="E77" s="9"/>
      <c r="F77" s="9"/>
    </row>
    <row r="78" spans="1:20">
      <c r="A78" s="46"/>
      <c r="B78" s="9"/>
      <c r="C78" s="9"/>
      <c r="E78" s="9"/>
      <c r="F78" s="9"/>
    </row>
    <row r="79" spans="1:20">
      <c r="A79" s="46"/>
      <c r="B79" s="9"/>
      <c r="C79" s="9"/>
      <c r="E79" s="9"/>
      <c r="F79" s="9"/>
    </row>
    <row r="80" spans="1:20">
      <c r="A80" s="46"/>
      <c r="B80" s="9"/>
      <c r="C80" s="9"/>
      <c r="E80" s="9"/>
      <c r="F80" s="9"/>
    </row>
    <row r="81" spans="1:6">
      <c r="A81" s="46"/>
      <c r="B81" s="9"/>
      <c r="C81" s="9"/>
      <c r="E81" s="9"/>
      <c r="F81" s="9"/>
    </row>
    <row r="82" spans="1:6">
      <c r="A82" s="46"/>
      <c r="B82" s="9"/>
      <c r="C82" s="9"/>
      <c r="E82" s="9"/>
      <c r="F82" s="9"/>
    </row>
    <row r="83" spans="1:6">
      <c r="A83" s="46"/>
      <c r="B83" s="9"/>
      <c r="C83" s="9"/>
      <c r="E83" s="9"/>
      <c r="F83" s="9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/>
  <dimension ref="A1:AU70"/>
  <sheetViews>
    <sheetView zoomScale="125" zoomScaleNormal="125" zoomScalePageLayoutView="125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14471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9">
        <v>233000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9">
        <f>SUM(B6:B9)</f>
        <v>247471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12902</v>
      </c>
      <c r="C18" s="9">
        <v>129</v>
      </c>
      <c r="D18" s="9">
        <v>0</v>
      </c>
      <c r="E18" s="9">
        <v>0</v>
      </c>
      <c r="F18" s="9">
        <v>0</v>
      </c>
      <c r="G18" s="9">
        <v>12825</v>
      </c>
      <c r="H18" s="9">
        <v>0</v>
      </c>
      <c r="I18" s="9"/>
      <c r="J18" s="9"/>
      <c r="K18" s="9"/>
      <c r="L18" s="9"/>
      <c r="M18" s="9"/>
      <c r="N18" s="9">
        <v>12954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12902</v>
      </c>
      <c r="C23" s="9">
        <v>129</v>
      </c>
      <c r="D23" s="9">
        <v>0</v>
      </c>
      <c r="E23" s="9">
        <v>0</v>
      </c>
      <c r="F23" s="9">
        <v>0</v>
      </c>
      <c r="G23" s="9">
        <v>12825</v>
      </c>
      <c r="H23" s="9">
        <v>0</v>
      </c>
      <c r="I23" s="9"/>
      <c r="J23" s="9"/>
      <c r="K23" s="9"/>
      <c r="L23" s="9"/>
      <c r="M23" s="9"/>
      <c r="N23" s="9">
        <v>12954</v>
      </c>
      <c r="O23" s="3"/>
      <c r="P23" s="3"/>
      <c r="Q23" s="3"/>
      <c r="R23" s="3" t="s">
        <v>27</v>
      </c>
      <c r="S23" s="13">
        <f>N42/1000</f>
        <v>275.13799999999998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109.29600000000001</v>
      </c>
      <c r="T26" s="15">
        <f>M43</f>
        <v>0.39724065741555148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74.025000000000006</v>
      </c>
      <c r="T27" s="16">
        <f>G43</f>
        <v>0.26904680560300648</v>
      </c>
    </row>
    <row r="28" spans="1:20" ht="15">
      <c r="A28" s="4" t="s">
        <v>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7.6639999999999997</v>
      </c>
      <c r="T29" s="15">
        <f>F43</f>
        <v>2.7855112707077901E-2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2960</v>
      </c>
      <c r="D31" s="9">
        <v>0</v>
      </c>
      <c r="E31" s="9">
        <v>0</v>
      </c>
      <c r="F31" s="9">
        <v>322</v>
      </c>
      <c r="G31" s="9">
        <v>0</v>
      </c>
      <c r="H31" s="9">
        <v>0</v>
      </c>
      <c r="I31" s="9"/>
      <c r="J31" s="9"/>
      <c r="K31" s="9"/>
      <c r="L31" s="9"/>
      <c r="M31" s="9">
        <v>5074</v>
      </c>
      <c r="N31" s="9">
        <v>8356</v>
      </c>
      <c r="O31" s="17">
        <f>N31/N$39</f>
        <v>3.1297052324057079E-2</v>
      </c>
      <c r="P31" s="18" t="s">
        <v>37</v>
      </c>
      <c r="Q31" s="3"/>
      <c r="R31" s="3" t="s">
        <v>38</v>
      </c>
      <c r="S31" s="14">
        <f>C42/1000</f>
        <v>84.153000000000006</v>
      </c>
      <c r="T31" s="16">
        <f>C43</f>
        <v>0.30585742427436413</v>
      </c>
    </row>
    <row r="32" spans="1:20" ht="15">
      <c r="A32" s="5" t="s">
        <v>39</v>
      </c>
      <c r="B32" s="9">
        <v>577</v>
      </c>
      <c r="C32" s="9">
        <v>2442</v>
      </c>
      <c r="D32" s="9">
        <v>0</v>
      </c>
      <c r="E32" s="9">
        <v>0</v>
      </c>
      <c r="F32" s="9">
        <v>65</v>
      </c>
      <c r="G32" s="39">
        <v>29050</v>
      </c>
      <c r="H32" s="9">
        <v>0</v>
      </c>
      <c r="I32" s="9"/>
      <c r="J32" s="9"/>
      <c r="K32" s="9"/>
      <c r="L32" s="9"/>
      <c r="M32" s="39">
        <v>36700</v>
      </c>
      <c r="N32" s="9">
        <v>68834</v>
      </c>
      <c r="O32" s="17">
        <f>N32/N$39</f>
        <v>0.25781489943443575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4070</v>
      </c>
      <c r="C33" s="9">
        <v>244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10629</v>
      </c>
      <c r="N33" s="9">
        <v>14943</v>
      </c>
      <c r="O33" s="17">
        <f>N33/N$39</f>
        <v>5.5968388329150902E-2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77474</v>
      </c>
      <c r="D34" s="9">
        <v>0</v>
      </c>
      <c r="E34" s="9">
        <v>0</v>
      </c>
      <c r="F34" s="9">
        <v>7277</v>
      </c>
      <c r="G34" s="9">
        <v>0</v>
      </c>
      <c r="H34" s="9">
        <v>0</v>
      </c>
      <c r="I34" s="9"/>
      <c r="J34" s="9"/>
      <c r="K34" s="9"/>
      <c r="L34" s="9"/>
      <c r="M34" s="9">
        <v>117</v>
      </c>
      <c r="N34" s="9">
        <v>84868</v>
      </c>
      <c r="O34" s="17">
        <f>N34/N$39</f>
        <v>0.31786958313045433</v>
      </c>
      <c r="P34" s="18" t="s">
        <v>45</v>
      </c>
      <c r="Q34" s="3"/>
      <c r="R34" s="3"/>
      <c r="S34" s="14">
        <f>SUM(S26:S33)</f>
        <v>275.13800000000003</v>
      </c>
      <c r="T34" s="15">
        <f>SUM(T26:T33)</f>
        <v>1</v>
      </c>
    </row>
    <row r="35" spans="1:47" ht="15">
      <c r="A35" s="5" t="s">
        <v>46</v>
      </c>
      <c r="B35" s="9">
        <v>965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8350</v>
      </c>
      <c r="N35" s="9">
        <v>9316</v>
      </c>
      <c r="O35" s="17">
        <f>N35/N$39</f>
        <v>3.4892692610210121E-2</v>
      </c>
      <c r="P35" s="18" t="s">
        <v>47</v>
      </c>
      <c r="Q35" s="18"/>
    </row>
    <row r="36" spans="1:47" ht="15">
      <c r="A36" s="5" t="s">
        <v>48</v>
      </c>
      <c r="B36" s="9">
        <v>630</v>
      </c>
      <c r="C36" s="9">
        <v>904</v>
      </c>
      <c r="D36" s="9">
        <v>0</v>
      </c>
      <c r="E36" s="9">
        <v>0</v>
      </c>
      <c r="F36" s="9">
        <v>0</v>
      </c>
      <c r="G36" s="9">
        <v>32150</v>
      </c>
      <c r="H36" s="9">
        <v>0</v>
      </c>
      <c r="I36" s="9"/>
      <c r="J36" s="9"/>
      <c r="K36" s="9"/>
      <c r="L36" s="9"/>
      <c r="M36" s="9">
        <v>30370</v>
      </c>
      <c r="N36" s="9">
        <v>64053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6661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3295</v>
      </c>
      <c r="N37" s="9">
        <v>9956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6665</v>
      </c>
      <c r="N38" s="9">
        <v>6665</v>
      </c>
      <c r="O38" s="18">
        <f>SUM(O31:O35)</f>
        <v>0.69784261582830809</v>
      </c>
      <c r="P38" s="18"/>
      <c r="Q38" s="3"/>
      <c r="R38" s="7" t="s">
        <v>51</v>
      </c>
      <c r="S38" s="19">
        <f>N45/1000</f>
        <v>8.0960000000000001</v>
      </c>
      <c r="T38" s="7"/>
    </row>
    <row r="39" spans="1:47" ht="15">
      <c r="A39" s="5" t="s">
        <v>17</v>
      </c>
      <c r="B39" s="9">
        <v>12902</v>
      </c>
      <c r="C39" s="9">
        <v>84024</v>
      </c>
      <c r="D39" s="9">
        <v>0</v>
      </c>
      <c r="E39" s="9">
        <v>0</v>
      </c>
      <c r="F39" s="9">
        <v>7664</v>
      </c>
      <c r="G39" s="39">
        <f>SUM(G31:G38)</f>
        <v>61200</v>
      </c>
      <c r="H39" s="9">
        <v>0</v>
      </c>
      <c r="I39" s="9"/>
      <c r="J39" s="9"/>
      <c r="K39" s="9"/>
      <c r="L39" s="9"/>
      <c r="M39" s="39">
        <f>SUM(M31:M38)</f>
        <v>101200</v>
      </c>
      <c r="N39" s="9">
        <v>266990</v>
      </c>
      <c r="O39" s="3"/>
      <c r="P39" s="3"/>
      <c r="Q39" s="3"/>
      <c r="R39" s="7" t="s">
        <v>52</v>
      </c>
      <c r="S39" s="20">
        <f>N41/1000</f>
        <v>80.674000000000007</v>
      </c>
      <c r="T39" s="15">
        <f>O41</f>
        <v>0.30216112963032321</v>
      </c>
    </row>
    <row r="40" spans="1:47">
      <c r="R40" s="7" t="s">
        <v>53</v>
      </c>
      <c r="S40" s="20">
        <f>N35/1000</f>
        <v>9.3160000000000007</v>
      </c>
      <c r="T40" s="16">
        <f>O35</f>
        <v>3.4892692610210121E-2</v>
      </c>
    </row>
    <row r="41" spans="1:47" ht="15">
      <c r="A41" s="21" t="s">
        <v>54</v>
      </c>
      <c r="B41" s="22">
        <f>B38+B37+B36</f>
        <v>7291</v>
      </c>
      <c r="C41" s="22">
        <f t="shared" ref="C41:N41" si="0">C38+C37+C36</f>
        <v>904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32150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40330</v>
      </c>
      <c r="N41" s="22">
        <f t="shared" si="0"/>
        <v>80674</v>
      </c>
      <c r="O41" s="17">
        <f>N41/N$39</f>
        <v>0.30216112963032321</v>
      </c>
      <c r="P41" s="17" t="s">
        <v>55</v>
      </c>
      <c r="Q41" s="7"/>
      <c r="R41" s="7" t="s">
        <v>56</v>
      </c>
      <c r="S41" s="20">
        <f>N33/1000</f>
        <v>14.943</v>
      </c>
      <c r="T41" s="15">
        <f>O33</f>
        <v>5.5968388329150902E-2</v>
      </c>
    </row>
    <row r="42" spans="1:47" ht="15">
      <c r="A42" s="23" t="s">
        <v>57</v>
      </c>
      <c r="B42" s="22"/>
      <c r="C42" s="24">
        <f>C39+C23+C10</f>
        <v>84153</v>
      </c>
      <c r="D42" s="24">
        <f t="shared" ref="D42:L42" si="1">D39+D23+D10</f>
        <v>0</v>
      </c>
      <c r="E42" s="24">
        <f t="shared" si="1"/>
        <v>0</v>
      </c>
      <c r="F42" s="24">
        <f t="shared" si="1"/>
        <v>7664</v>
      </c>
      <c r="G42" s="24">
        <f t="shared" si="1"/>
        <v>74025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109296</v>
      </c>
      <c r="N42" s="25">
        <f>SUM(C42:M42)</f>
        <v>275138</v>
      </c>
      <c r="O42" s="7"/>
      <c r="P42" s="7"/>
      <c r="Q42" s="7"/>
      <c r="R42" s="7" t="s">
        <v>37</v>
      </c>
      <c r="S42" s="20">
        <f>N31/1000</f>
        <v>8.3559999999999999</v>
      </c>
      <c r="T42" s="15">
        <f>O31</f>
        <v>3.1297052324057079E-2</v>
      </c>
    </row>
    <row r="43" spans="1:47" ht="15">
      <c r="A43" s="23" t="s">
        <v>58</v>
      </c>
      <c r="B43" s="22"/>
      <c r="C43" s="17">
        <f t="shared" ref="C43:M43" si="2">C42/$N42</f>
        <v>0.30585742427436413</v>
      </c>
      <c r="D43" s="17">
        <f t="shared" si="2"/>
        <v>0</v>
      </c>
      <c r="E43" s="17">
        <f t="shared" si="2"/>
        <v>0</v>
      </c>
      <c r="F43" s="17">
        <f t="shared" si="2"/>
        <v>2.7855112707077901E-2</v>
      </c>
      <c r="G43" s="17">
        <f t="shared" si="2"/>
        <v>0.26904680560300648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0.39724065741555148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68.834000000000003</v>
      </c>
      <c r="T43" s="16">
        <f>O32</f>
        <v>0.25781489943443575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84.867999999999995</v>
      </c>
      <c r="T44" s="16">
        <f>O34</f>
        <v>0.31786958313045433</v>
      </c>
    </row>
    <row r="45" spans="1:47" ht="15">
      <c r="A45" s="6" t="s">
        <v>61</v>
      </c>
      <c r="B45" s="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8096</v>
      </c>
      <c r="N45" s="25">
        <f>B45+M45</f>
        <v>8096</v>
      </c>
      <c r="O45" s="7"/>
      <c r="P45" s="7"/>
      <c r="Q45" s="7"/>
      <c r="R45" s="7" t="s">
        <v>62</v>
      </c>
      <c r="S45" s="20">
        <f>SUM(S39:S44)</f>
        <v>266.99099999999999</v>
      </c>
      <c r="T45" s="15">
        <f>SUM(T39:T44)</f>
        <v>1.0000037454586315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8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8"/>
      <c r="I55" s="27"/>
      <c r="J55" s="27"/>
      <c r="K55" s="27"/>
      <c r="L55" s="27"/>
      <c r="M55" s="27"/>
      <c r="N55" s="28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8"/>
      <c r="I56" s="27"/>
      <c r="J56" s="27"/>
      <c r="K56" s="27"/>
      <c r="L56" s="27"/>
      <c r="M56" s="27"/>
      <c r="N56" s="28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 enableFormatConditionsCalculation="0"/>
  <dimension ref="A1:AU70"/>
  <sheetViews>
    <sheetView zoomScale="125" zoomScaleNormal="125" zoomScalePageLayoutView="125" workbookViewId="0">
      <selection activeCell="N27" sqref="N26:N28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38">
        <v>8700</v>
      </c>
      <c r="C18" s="38">
        <v>1500</v>
      </c>
      <c r="D18" s="9">
        <v>0</v>
      </c>
      <c r="E18" s="9">
        <v>0</v>
      </c>
      <c r="F18" s="9">
        <v>0</v>
      </c>
      <c r="G18" s="38">
        <v>8100</v>
      </c>
      <c r="H18" s="9">
        <v>0</v>
      </c>
      <c r="I18" s="9"/>
      <c r="J18" s="9"/>
      <c r="K18" s="9"/>
      <c r="L18" s="9"/>
      <c r="M18" s="9"/>
      <c r="N18" s="9">
        <f>SUM(C18:M18)</f>
        <v>9600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38">
        <f>SUM(B17:B22)</f>
        <v>8700</v>
      </c>
      <c r="C23" s="38">
        <f>SUM(C17:C22)</f>
        <v>1500</v>
      </c>
      <c r="D23" s="9">
        <v>0</v>
      </c>
      <c r="E23" s="9">
        <v>0</v>
      </c>
      <c r="F23" s="9">
        <v>0</v>
      </c>
      <c r="G23" s="38">
        <f>SUM(G17:G22)</f>
        <v>8100</v>
      </c>
      <c r="H23" s="9">
        <v>0</v>
      </c>
      <c r="I23" s="9"/>
      <c r="J23" s="9"/>
      <c r="K23" s="9"/>
      <c r="L23" s="9"/>
      <c r="M23" s="9"/>
      <c r="N23" s="38">
        <f>SUM(N17:N22)</f>
        <v>9600</v>
      </c>
      <c r="O23" s="3"/>
      <c r="P23" s="3"/>
      <c r="Q23" s="3"/>
      <c r="R23" s="3" t="s">
        <v>27</v>
      </c>
      <c r="S23" s="13">
        <f>N42/1000</f>
        <v>96.902760000000001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24.59376</v>
      </c>
      <c r="T26" s="15">
        <f>M43</f>
        <v>0.25379834382426258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24.855</v>
      </c>
      <c r="T27" s="16">
        <f>G43</f>
        <v>0.25649424226926043</v>
      </c>
    </row>
    <row r="28" spans="1:20" ht="15">
      <c r="A28" s="4" t="s">
        <v>63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3.92</v>
      </c>
      <c r="T29" s="15">
        <f>F43</f>
        <v>4.0452924147877732E-2</v>
      </c>
    </row>
    <row r="30" spans="1:20" ht="15">
      <c r="B30" s="11"/>
      <c r="C30" s="11"/>
      <c r="D30" s="11"/>
      <c r="E30" s="11"/>
      <c r="F30" s="40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39">
        <v>4905</v>
      </c>
      <c r="D31" s="9">
        <v>0</v>
      </c>
      <c r="E31" s="9">
        <v>0</v>
      </c>
      <c r="F31" s="39">
        <v>545</v>
      </c>
      <c r="G31" s="9">
        <v>0</v>
      </c>
      <c r="H31" s="9">
        <v>0</v>
      </c>
      <c r="I31" s="9"/>
      <c r="J31" s="9"/>
      <c r="K31" s="9"/>
      <c r="L31" s="9"/>
      <c r="M31" s="9">
        <v>3462</v>
      </c>
      <c r="N31" s="39">
        <v>8912</v>
      </c>
      <c r="O31" s="17">
        <f>N31/N$39</f>
        <v>9.6062431957573857E-2</v>
      </c>
      <c r="P31" s="18" t="s">
        <v>37</v>
      </c>
      <c r="Q31" s="3"/>
      <c r="R31" s="3" t="s">
        <v>38</v>
      </c>
      <c r="S31" s="14">
        <f>C42/1000</f>
        <v>43.533999999999999</v>
      </c>
      <c r="T31" s="16">
        <f>C43</f>
        <v>0.44925448975859927</v>
      </c>
    </row>
    <row r="32" spans="1:20" ht="15">
      <c r="A32" s="5" t="s">
        <v>39</v>
      </c>
      <c r="B32" s="9">
        <v>0</v>
      </c>
      <c r="C32" s="39">
        <v>140</v>
      </c>
      <c r="D32" s="9">
        <v>0</v>
      </c>
      <c r="E32" s="9">
        <v>0</v>
      </c>
      <c r="F32" s="39">
        <v>10</v>
      </c>
      <c r="G32" s="39">
        <v>0</v>
      </c>
      <c r="H32" s="9">
        <v>0</v>
      </c>
      <c r="I32" s="9"/>
      <c r="J32" s="9"/>
      <c r="K32" s="9"/>
      <c r="L32" s="9"/>
      <c r="M32" s="9">
        <v>1576</v>
      </c>
      <c r="N32" s="9">
        <v>1726</v>
      </c>
      <c r="O32" s="17">
        <f>N32/N$39</f>
        <v>1.8604550893040001E-2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38">
        <v>2168</v>
      </c>
      <c r="C33" s="9">
        <v>581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3169</v>
      </c>
      <c r="N33" s="38">
        <f>SUM(B33:M33)</f>
        <v>5918</v>
      </c>
      <c r="O33" s="17">
        <f>N33/N$39</f>
        <v>6.3790111347051412E-2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36069</v>
      </c>
      <c r="D34" s="9">
        <v>0</v>
      </c>
      <c r="E34" s="9">
        <v>0</v>
      </c>
      <c r="F34" s="9">
        <v>3365</v>
      </c>
      <c r="G34" s="9">
        <v>0</v>
      </c>
      <c r="H34" s="9">
        <v>0</v>
      </c>
      <c r="I34" s="9"/>
      <c r="J34" s="9"/>
      <c r="K34" s="9"/>
      <c r="L34" s="9"/>
      <c r="M34" s="9">
        <v>53</v>
      </c>
      <c r="N34" s="9">
        <v>39488</v>
      </c>
      <c r="O34" s="17">
        <f>N34/N$39</f>
        <v>0.42564108091793951</v>
      </c>
      <c r="P34" s="18" t="s">
        <v>45</v>
      </c>
      <c r="Q34" s="3"/>
      <c r="R34" s="3"/>
      <c r="S34" s="14">
        <f>SUM(S26:S33)</f>
        <v>96.902760000000001</v>
      </c>
      <c r="T34" s="15">
        <f>SUM(T26:T33)</f>
        <v>1</v>
      </c>
    </row>
    <row r="35" spans="1:47" ht="15">
      <c r="A35" s="5" t="s">
        <v>46</v>
      </c>
      <c r="B35" s="38">
        <v>1977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2091</v>
      </c>
      <c r="N35" s="38">
        <f>SUM(B35:M35)</f>
        <v>4068</v>
      </c>
      <c r="O35" s="17">
        <f>N35/N$39</f>
        <v>4.38489646772229E-2</v>
      </c>
      <c r="P35" s="18" t="s">
        <v>47</v>
      </c>
      <c r="Q35" s="18"/>
    </row>
    <row r="36" spans="1:47" ht="15">
      <c r="A36" s="5" t="s">
        <v>48</v>
      </c>
      <c r="B36" s="38">
        <v>1228</v>
      </c>
      <c r="C36" s="9">
        <v>339</v>
      </c>
      <c r="D36" s="9">
        <v>0</v>
      </c>
      <c r="E36" s="9">
        <v>0</v>
      </c>
      <c r="F36" s="9">
        <v>0</v>
      </c>
      <c r="G36" s="39">
        <v>16755</v>
      </c>
      <c r="H36" s="9">
        <v>0</v>
      </c>
      <c r="I36" s="9"/>
      <c r="J36" s="9"/>
      <c r="K36" s="9"/>
      <c r="L36" s="9"/>
      <c r="M36" s="9">
        <v>9698</v>
      </c>
      <c r="N36" s="38">
        <f t="shared" ref="N36:N37" si="0">SUM(B36:M36)</f>
        <v>28020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1918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842</v>
      </c>
      <c r="N37" s="38">
        <f t="shared" si="0"/>
        <v>2760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1881</v>
      </c>
      <c r="N38" s="9">
        <v>1881</v>
      </c>
      <c r="O38" s="18">
        <f>SUM(O31:O35)</f>
        <v>0.64794713979282759</v>
      </c>
      <c r="P38" s="18"/>
      <c r="Q38" s="3"/>
      <c r="R38" s="7" t="s">
        <v>51</v>
      </c>
      <c r="S38" s="19">
        <f>N45/1000</f>
        <v>3.2307600000000001</v>
      </c>
      <c r="T38" s="7"/>
    </row>
    <row r="39" spans="1:47" ht="15">
      <c r="A39" s="5" t="s">
        <v>17</v>
      </c>
      <c r="B39" s="38">
        <f>SUM(B31:B38)</f>
        <v>7291</v>
      </c>
      <c r="C39" s="39">
        <f>SUM(C31:C38)</f>
        <v>42034</v>
      </c>
      <c r="D39" s="9">
        <v>0</v>
      </c>
      <c r="E39" s="9">
        <v>0</v>
      </c>
      <c r="F39" s="9">
        <v>3920</v>
      </c>
      <c r="G39" s="39">
        <f>SUM(G31:G38)</f>
        <v>16755</v>
      </c>
      <c r="H39" s="9">
        <v>0</v>
      </c>
      <c r="I39" s="9"/>
      <c r="J39" s="9"/>
      <c r="K39" s="9"/>
      <c r="L39" s="9"/>
      <c r="M39" s="9">
        <v>22772</v>
      </c>
      <c r="N39" s="38">
        <f>SUM(N31:N38)</f>
        <v>92773</v>
      </c>
      <c r="O39" s="41"/>
      <c r="P39" s="3"/>
      <c r="Q39" s="3"/>
      <c r="R39" s="7" t="s">
        <v>52</v>
      </c>
      <c r="S39" s="20">
        <f>N41/1000</f>
        <v>32.661000000000001</v>
      </c>
      <c r="T39" s="15">
        <f>O41</f>
        <v>0.35205286020717236</v>
      </c>
    </row>
    <row r="40" spans="1:47">
      <c r="F40" s="11">
        <f>SUM(F31:F37)</f>
        <v>3920</v>
      </c>
      <c r="R40" s="7" t="s">
        <v>53</v>
      </c>
      <c r="S40" s="20">
        <f>N35/1000</f>
        <v>4.0679999999999996</v>
      </c>
      <c r="T40" s="16">
        <f>O35</f>
        <v>4.38489646772229E-2</v>
      </c>
    </row>
    <row r="41" spans="1:47" ht="15">
      <c r="A41" s="21" t="s">
        <v>54</v>
      </c>
      <c r="B41" s="22">
        <f>B38+B37+B36</f>
        <v>3146</v>
      </c>
      <c r="C41" s="22">
        <f t="shared" ref="C41:N41" si="1">C38+C37+C36</f>
        <v>339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16755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12421</v>
      </c>
      <c r="N41" s="22">
        <f t="shared" si="1"/>
        <v>32661</v>
      </c>
      <c r="O41" s="17">
        <f>N41/N$39</f>
        <v>0.35205286020717236</v>
      </c>
      <c r="P41" s="17" t="s">
        <v>55</v>
      </c>
      <c r="Q41" s="7"/>
      <c r="R41" s="7" t="s">
        <v>56</v>
      </c>
      <c r="S41" s="20">
        <f>N33/1000</f>
        <v>5.9180000000000001</v>
      </c>
      <c r="T41" s="15">
        <f>O33</f>
        <v>6.3790111347051412E-2</v>
      </c>
    </row>
    <row r="42" spans="1:47" ht="15">
      <c r="A42" s="23" t="s">
        <v>57</v>
      </c>
      <c r="B42" s="22"/>
      <c r="C42" s="24">
        <f>C39+C23+C10</f>
        <v>43534</v>
      </c>
      <c r="D42" s="24">
        <f t="shared" ref="D42:L42" si="2">D39+D23+D10</f>
        <v>0</v>
      </c>
      <c r="E42" s="24">
        <f t="shared" si="2"/>
        <v>0</v>
      </c>
      <c r="F42" s="24">
        <f t="shared" si="2"/>
        <v>3920</v>
      </c>
      <c r="G42" s="24">
        <f t="shared" si="2"/>
        <v>24855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24593.759999999998</v>
      </c>
      <c r="N42" s="25">
        <f>SUM(C42:M42)</f>
        <v>96902.76</v>
      </c>
      <c r="O42" s="7"/>
      <c r="P42" s="7"/>
      <c r="Q42" s="7"/>
      <c r="R42" s="7" t="s">
        <v>37</v>
      </c>
      <c r="S42" s="20">
        <f>N31/1000</f>
        <v>8.9120000000000008</v>
      </c>
      <c r="T42" s="15">
        <f>O31</f>
        <v>9.6062431957573857E-2</v>
      </c>
    </row>
    <row r="43" spans="1:47" ht="15">
      <c r="A43" s="23" t="s">
        <v>58</v>
      </c>
      <c r="B43" s="22"/>
      <c r="C43" s="17">
        <f t="shared" ref="C43:M43" si="3">C42/$N42</f>
        <v>0.44925448975859927</v>
      </c>
      <c r="D43" s="17">
        <f t="shared" si="3"/>
        <v>0</v>
      </c>
      <c r="E43" s="17">
        <f t="shared" si="3"/>
        <v>0</v>
      </c>
      <c r="F43" s="17">
        <f t="shared" si="3"/>
        <v>4.0452924147877732E-2</v>
      </c>
      <c r="G43" s="17">
        <f t="shared" si="3"/>
        <v>0.25649424226926043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0.25379834382426258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1.726</v>
      </c>
      <c r="T43" s="16">
        <f>O32</f>
        <v>1.8604550893040001E-2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39.488</v>
      </c>
      <c r="T44" s="16">
        <f>O34</f>
        <v>0.42564108091793951</v>
      </c>
    </row>
    <row r="45" spans="1:47" ht="15">
      <c r="A45" s="6" t="s">
        <v>61</v>
      </c>
      <c r="B45" s="6">
        <f>B23-B39</f>
        <v>1409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1821.76</v>
      </c>
      <c r="N45" s="25">
        <f>B45+M45</f>
        <v>3230.76</v>
      </c>
      <c r="O45" s="7"/>
      <c r="P45" s="7"/>
      <c r="Q45" s="7"/>
      <c r="R45" s="7" t="s">
        <v>62</v>
      </c>
      <c r="S45" s="20">
        <f>SUM(S39:S44)</f>
        <v>92.772999999999996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8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27"/>
      <c r="C48" s="27"/>
      <c r="D48" s="28"/>
      <c r="E48" s="27"/>
      <c r="F48" s="27"/>
      <c r="G48" s="10"/>
      <c r="H48" s="28"/>
      <c r="I48" s="27"/>
      <c r="J48" s="27"/>
      <c r="K48" s="27"/>
      <c r="L48" s="27"/>
      <c r="M48" s="27"/>
      <c r="N48" s="9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28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27"/>
      <c r="C52" s="27"/>
      <c r="D52" s="27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8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/>
  <dimension ref="A1:AU70"/>
  <sheetViews>
    <sheetView zoomScale="125" zoomScaleNormal="125" zoomScalePageLayoutView="125" workbookViewId="0">
      <selection activeCell="B10" sqref="B1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480048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480048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24157</v>
      </c>
      <c r="C18" s="9">
        <v>776</v>
      </c>
      <c r="D18" s="9">
        <v>0</v>
      </c>
      <c r="E18" s="9">
        <v>0</v>
      </c>
      <c r="F18" s="9">
        <v>0</v>
      </c>
      <c r="G18" s="9">
        <v>24322</v>
      </c>
      <c r="H18" s="9">
        <v>0</v>
      </c>
      <c r="I18" s="9"/>
      <c r="J18" s="9"/>
      <c r="K18" s="9"/>
      <c r="L18" s="9"/>
      <c r="M18" s="9"/>
      <c r="N18" s="9">
        <v>25098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24157</v>
      </c>
      <c r="C23" s="9">
        <v>776</v>
      </c>
      <c r="D23" s="9">
        <v>0</v>
      </c>
      <c r="E23" s="9">
        <v>0</v>
      </c>
      <c r="F23" s="9">
        <v>0</v>
      </c>
      <c r="G23" s="9">
        <v>24322</v>
      </c>
      <c r="H23" s="9">
        <v>0</v>
      </c>
      <c r="I23" s="9"/>
      <c r="J23" s="9"/>
      <c r="K23" s="9"/>
      <c r="L23" s="9"/>
      <c r="M23" s="9"/>
      <c r="N23" s="9">
        <v>25098</v>
      </c>
      <c r="O23" s="3"/>
      <c r="P23" s="3"/>
      <c r="Q23" s="3"/>
      <c r="R23" s="3" t="s">
        <v>27</v>
      </c>
      <c r="S23" s="13">
        <f>N42/1000</f>
        <v>241.21135999999998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76.995360000000005</v>
      </c>
      <c r="T26" s="15">
        <f>M43</f>
        <v>0.31920287668043495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91.88</v>
      </c>
      <c r="T27" s="16">
        <f>G43</f>
        <v>0.38091074980879841</v>
      </c>
    </row>
    <row r="28" spans="1:20" ht="15">
      <c r="A28" s="4" t="s">
        <v>64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5.8520000000000003</v>
      </c>
      <c r="T29" s="15">
        <f>F43</f>
        <v>2.4260880582075407E-2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4849</v>
      </c>
      <c r="D31" s="9">
        <v>0</v>
      </c>
      <c r="E31" s="9">
        <v>0</v>
      </c>
      <c r="F31" s="9">
        <v>527</v>
      </c>
      <c r="G31" s="9">
        <v>0</v>
      </c>
      <c r="H31" s="9">
        <v>0</v>
      </c>
      <c r="I31" s="9"/>
      <c r="J31" s="9"/>
      <c r="K31" s="9"/>
      <c r="L31" s="9"/>
      <c r="M31" s="9">
        <v>9789</v>
      </c>
      <c r="N31" s="9">
        <v>15164</v>
      </c>
      <c r="O31" s="17">
        <f>N31/N$39</f>
        <v>6.6332467214333835E-2</v>
      </c>
      <c r="P31" s="18" t="s">
        <v>37</v>
      </c>
      <c r="Q31" s="3"/>
      <c r="R31" s="3" t="s">
        <v>38</v>
      </c>
      <c r="S31" s="14">
        <f>C42/1000</f>
        <v>66.483999999999995</v>
      </c>
      <c r="T31" s="16">
        <f>C43</f>
        <v>0.27562549292869126</v>
      </c>
    </row>
    <row r="32" spans="1:20" ht="15">
      <c r="A32" s="5" t="s">
        <v>39</v>
      </c>
      <c r="B32" s="9">
        <v>2682</v>
      </c>
      <c r="C32" s="9">
        <v>2481</v>
      </c>
      <c r="D32" s="9">
        <v>0</v>
      </c>
      <c r="E32" s="9">
        <v>0</v>
      </c>
      <c r="F32" s="9">
        <v>199</v>
      </c>
      <c r="G32" s="39">
        <v>42898</v>
      </c>
      <c r="H32" s="9">
        <v>0</v>
      </c>
      <c r="I32" s="9"/>
      <c r="J32" s="9"/>
      <c r="K32" s="9"/>
      <c r="L32" s="9"/>
      <c r="M32" s="39">
        <v>14100</v>
      </c>
      <c r="N32" s="9">
        <v>62360</v>
      </c>
      <c r="O32" s="17">
        <f>N32/N$39</f>
        <v>0.27278374145910433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6590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6509</v>
      </c>
      <c r="N33" s="9">
        <v>13099</v>
      </c>
      <c r="O33" s="17">
        <f>N33/N$39</f>
        <v>5.7299458456908391E-2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55703</v>
      </c>
      <c r="D34" s="9">
        <v>0</v>
      </c>
      <c r="E34" s="9">
        <v>0</v>
      </c>
      <c r="F34" s="9">
        <v>5126</v>
      </c>
      <c r="G34" s="9">
        <v>0</v>
      </c>
      <c r="H34" s="9">
        <v>0</v>
      </c>
      <c r="I34" s="9"/>
      <c r="J34" s="9"/>
      <c r="K34" s="9"/>
      <c r="L34" s="9"/>
      <c r="M34" s="9">
        <v>126</v>
      </c>
      <c r="N34" s="9">
        <v>60955</v>
      </c>
      <c r="O34" s="17">
        <f>N34/N$39</f>
        <v>0.26663779603334997</v>
      </c>
      <c r="P34" s="18" t="s">
        <v>45</v>
      </c>
      <c r="Q34" s="3"/>
      <c r="R34" s="3"/>
      <c r="S34" s="14">
        <f>SUM(S26:S33)</f>
        <v>241.21136000000001</v>
      </c>
      <c r="T34" s="15">
        <f>SUM(T26:T33)</f>
        <v>1</v>
      </c>
    </row>
    <row r="35" spans="1:47" ht="15">
      <c r="A35" s="5" t="s">
        <v>46</v>
      </c>
      <c r="B35" s="9">
        <v>2306</v>
      </c>
      <c r="C35" s="9">
        <v>618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11953</v>
      </c>
      <c r="N35" s="9">
        <v>14878</v>
      </c>
      <c r="O35" s="17">
        <f>N35/N$39</f>
        <v>6.5081406437276362E-2</v>
      </c>
      <c r="P35" s="18" t="s">
        <v>47</v>
      </c>
      <c r="Q35" s="18"/>
    </row>
    <row r="36" spans="1:47" ht="15">
      <c r="A36" s="5" t="s">
        <v>48</v>
      </c>
      <c r="B36" s="9">
        <v>2901</v>
      </c>
      <c r="C36" s="9">
        <v>2057</v>
      </c>
      <c r="D36" s="9">
        <v>0</v>
      </c>
      <c r="E36" s="9">
        <v>0</v>
      </c>
      <c r="F36" s="9">
        <v>0</v>
      </c>
      <c r="G36" s="9">
        <v>24660</v>
      </c>
      <c r="H36" s="9">
        <v>0</v>
      </c>
      <c r="I36" s="9"/>
      <c r="J36" s="9"/>
      <c r="K36" s="9"/>
      <c r="L36" s="9"/>
      <c r="M36" s="9">
        <v>22875</v>
      </c>
      <c r="N36" s="9">
        <v>52494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3717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2016</v>
      </c>
      <c r="N37" s="9">
        <v>5733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3924</v>
      </c>
      <c r="N38" s="9">
        <v>3924</v>
      </c>
      <c r="O38" s="18">
        <f>SUM(O31:O35)</f>
        <v>0.72813486960097284</v>
      </c>
      <c r="P38" s="18"/>
      <c r="Q38" s="3"/>
      <c r="R38" s="7" t="s">
        <v>51</v>
      </c>
      <c r="S38" s="19">
        <f>N45/1000</f>
        <v>11.66436</v>
      </c>
      <c r="T38" s="7"/>
    </row>
    <row r="39" spans="1:47" ht="15">
      <c r="A39" s="5" t="s">
        <v>17</v>
      </c>
      <c r="B39" s="9">
        <v>18196</v>
      </c>
      <c r="C39" s="9">
        <v>65708</v>
      </c>
      <c r="D39" s="9">
        <v>0</v>
      </c>
      <c r="E39" s="9">
        <v>0</v>
      </c>
      <c r="F39" s="9">
        <v>5852</v>
      </c>
      <c r="G39" s="39">
        <f>SUM(G31:G38)</f>
        <v>67558</v>
      </c>
      <c r="H39" s="9">
        <v>0</v>
      </c>
      <c r="I39" s="9"/>
      <c r="J39" s="9"/>
      <c r="K39" s="9"/>
      <c r="L39" s="9"/>
      <c r="M39" s="39">
        <f>SUM(M31:M38)</f>
        <v>71292</v>
      </c>
      <c r="N39" s="9">
        <v>228606</v>
      </c>
      <c r="O39" s="3"/>
      <c r="P39" s="3"/>
      <c r="Q39" s="3"/>
      <c r="R39" s="7" t="s">
        <v>52</v>
      </c>
      <c r="S39" s="20">
        <f>N41/1000</f>
        <v>62.151000000000003</v>
      </c>
      <c r="T39" s="15">
        <f>O41</f>
        <v>0.27186950473740845</v>
      </c>
    </row>
    <row r="40" spans="1:47">
      <c r="R40" s="7" t="s">
        <v>53</v>
      </c>
      <c r="S40" s="20">
        <f>N35/1000</f>
        <v>14.878</v>
      </c>
      <c r="T40" s="16">
        <f>O35</f>
        <v>6.5081406437276362E-2</v>
      </c>
    </row>
    <row r="41" spans="1:47" ht="15">
      <c r="A41" s="21" t="s">
        <v>54</v>
      </c>
      <c r="B41" s="22">
        <f>B38+B37+B36</f>
        <v>6618</v>
      </c>
      <c r="C41" s="22">
        <f t="shared" ref="C41:N41" si="0">C38+C37+C36</f>
        <v>2057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24660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28815</v>
      </c>
      <c r="N41" s="22">
        <f t="shared" si="0"/>
        <v>62151</v>
      </c>
      <c r="O41" s="17">
        <f>N41/N$39</f>
        <v>0.27186950473740845</v>
      </c>
      <c r="P41" s="17" t="s">
        <v>55</v>
      </c>
      <c r="Q41" s="7"/>
      <c r="R41" s="7" t="s">
        <v>56</v>
      </c>
      <c r="S41" s="20">
        <f>N33/1000</f>
        <v>13.099</v>
      </c>
      <c r="T41" s="15">
        <f>O33</f>
        <v>5.7299458456908391E-2</v>
      </c>
    </row>
    <row r="42" spans="1:47" ht="15">
      <c r="A42" s="23" t="s">
        <v>57</v>
      </c>
      <c r="B42" s="22"/>
      <c r="C42" s="24">
        <f>C39+C23+C10</f>
        <v>66484</v>
      </c>
      <c r="D42" s="24">
        <f t="shared" ref="D42:L42" si="1">D39+D23+D10</f>
        <v>0</v>
      </c>
      <c r="E42" s="24">
        <f t="shared" si="1"/>
        <v>0</v>
      </c>
      <c r="F42" s="24">
        <f t="shared" si="1"/>
        <v>5852</v>
      </c>
      <c r="G42" s="24">
        <f t="shared" si="1"/>
        <v>91880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76995.360000000001</v>
      </c>
      <c r="N42" s="25">
        <f>SUM(C42:M42)</f>
        <v>241211.36</v>
      </c>
      <c r="O42" s="7"/>
      <c r="P42" s="7"/>
      <c r="Q42" s="7"/>
      <c r="R42" s="7" t="s">
        <v>37</v>
      </c>
      <c r="S42" s="20">
        <f>N31/1000</f>
        <v>15.164</v>
      </c>
      <c r="T42" s="15">
        <f>O31</f>
        <v>6.6332467214333835E-2</v>
      </c>
    </row>
    <row r="43" spans="1:47" ht="15">
      <c r="A43" s="23" t="s">
        <v>58</v>
      </c>
      <c r="B43" s="22"/>
      <c r="C43" s="17">
        <f t="shared" ref="C43:M43" si="2">C42/$N42</f>
        <v>0.27562549292869126</v>
      </c>
      <c r="D43" s="17">
        <f t="shared" si="2"/>
        <v>0</v>
      </c>
      <c r="E43" s="17">
        <f t="shared" si="2"/>
        <v>0</v>
      </c>
      <c r="F43" s="17">
        <f t="shared" si="2"/>
        <v>2.4260880582075407E-2</v>
      </c>
      <c r="G43" s="17">
        <f t="shared" si="2"/>
        <v>0.38091074980879841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0.31920287668043495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62.36</v>
      </c>
      <c r="T43" s="16">
        <f>O32</f>
        <v>0.27278374145910433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60.954999999999998</v>
      </c>
      <c r="T44" s="16">
        <f>O34</f>
        <v>0.26663779603334997</v>
      </c>
    </row>
    <row r="45" spans="1:47" ht="15">
      <c r="A45" s="6" t="s">
        <v>61</v>
      </c>
      <c r="B45" s="6">
        <f>B23-B39</f>
        <v>5961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5703.36</v>
      </c>
      <c r="N45" s="25">
        <f>B45+M45</f>
        <v>11664.36</v>
      </c>
      <c r="O45" s="7"/>
      <c r="P45" s="7"/>
      <c r="Q45" s="7"/>
      <c r="R45" s="7" t="s">
        <v>62</v>
      </c>
      <c r="S45" s="20">
        <f>SUM(S39:S44)</f>
        <v>228.60699999999997</v>
      </c>
      <c r="T45" s="15">
        <f>SUM(T39:T44)</f>
        <v>1.0000043743383813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8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8"/>
      <c r="I55" s="27"/>
      <c r="J55" s="27"/>
      <c r="K55" s="27"/>
      <c r="L55" s="27"/>
      <c r="M55" s="27"/>
      <c r="N55" s="28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 enableFormatConditionsCalculation="0"/>
  <dimension ref="A1:AU70"/>
  <sheetViews>
    <sheetView zoomScale="125" zoomScaleNormal="125" zoomScalePageLayoutView="125" workbookViewId="0">
      <selection activeCell="G39" sqref="F39:G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37209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9">
        <v>30524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9">
        <f>SUM(B6:B9)</f>
        <v>67733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16079</v>
      </c>
      <c r="C18" s="9">
        <v>80</v>
      </c>
      <c r="D18" s="9">
        <v>0</v>
      </c>
      <c r="E18" s="9">
        <v>0</v>
      </c>
      <c r="F18" s="9">
        <v>0</v>
      </c>
      <c r="G18" s="9">
        <v>16536</v>
      </c>
      <c r="H18" s="9">
        <v>0</v>
      </c>
      <c r="I18" s="9"/>
      <c r="J18" s="9"/>
      <c r="K18" s="9"/>
      <c r="L18" s="9"/>
      <c r="M18" s="9"/>
      <c r="N18" s="9">
        <v>16616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16079</v>
      </c>
      <c r="C23" s="9">
        <v>80</v>
      </c>
      <c r="D23" s="9">
        <v>0</v>
      </c>
      <c r="E23" s="9">
        <v>0</v>
      </c>
      <c r="F23" s="9">
        <v>0</v>
      </c>
      <c r="G23" s="9">
        <v>16536</v>
      </c>
      <c r="H23" s="9">
        <v>0</v>
      </c>
      <c r="I23" s="9"/>
      <c r="J23" s="9"/>
      <c r="K23" s="9"/>
      <c r="L23" s="9"/>
      <c r="M23" s="9"/>
      <c r="N23" s="9">
        <v>16616</v>
      </c>
      <c r="O23" s="3"/>
      <c r="P23" s="3"/>
      <c r="Q23" s="3"/>
      <c r="R23" s="3" t="s">
        <v>27</v>
      </c>
      <c r="S23" s="13">
        <f>N42/1000</f>
        <v>232.36055999999999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111.65255999999999</v>
      </c>
      <c r="T26" s="15">
        <f>M43</f>
        <v>0.480514249061889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44.686999999999998</v>
      </c>
      <c r="T27" s="16">
        <f>G43</f>
        <v>0.19231749140215534</v>
      </c>
    </row>
    <row r="28" spans="1:20" ht="15">
      <c r="A28" s="4" t="s">
        <v>65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5.9279999999999999</v>
      </c>
      <c r="T29" s="15">
        <f>F43</f>
        <v>2.5512074854699956E-2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8245</v>
      </c>
      <c r="D31" s="9">
        <v>0</v>
      </c>
      <c r="E31" s="9">
        <v>0</v>
      </c>
      <c r="F31" s="9">
        <v>898</v>
      </c>
      <c r="G31" s="9">
        <v>0</v>
      </c>
      <c r="H31" s="9">
        <v>0</v>
      </c>
      <c r="I31" s="9"/>
      <c r="J31" s="9"/>
      <c r="K31" s="9"/>
      <c r="L31" s="9"/>
      <c r="M31" s="9">
        <v>9813</v>
      </c>
      <c r="N31" s="9">
        <v>18955</v>
      </c>
      <c r="O31" s="17">
        <f>N31/N$39</f>
        <v>8.6459340619241362E-2</v>
      </c>
      <c r="P31" s="18" t="s">
        <v>37</v>
      </c>
      <c r="Q31" s="3"/>
      <c r="R31" s="3" t="s">
        <v>38</v>
      </c>
      <c r="S31" s="14">
        <f>C42/1000</f>
        <v>70.093000000000004</v>
      </c>
      <c r="T31" s="16">
        <f>C43</f>
        <v>0.30165618468125571</v>
      </c>
    </row>
    <row r="32" spans="1:20" ht="15">
      <c r="A32" s="5" t="s">
        <v>39</v>
      </c>
      <c r="B32" s="9">
        <v>2583</v>
      </c>
      <c r="C32" s="9">
        <v>1204</v>
      </c>
      <c r="D32" s="9">
        <v>0</v>
      </c>
      <c r="E32" s="39">
        <v>0</v>
      </c>
      <c r="F32" s="39">
        <v>0</v>
      </c>
      <c r="G32" s="39">
        <v>614</v>
      </c>
      <c r="H32" s="9">
        <v>0</v>
      </c>
      <c r="I32" s="9"/>
      <c r="J32" s="9"/>
      <c r="K32" s="9"/>
      <c r="L32" s="9"/>
      <c r="M32" s="9">
        <v>30028</v>
      </c>
      <c r="N32" s="9">
        <v>34429</v>
      </c>
      <c r="O32" s="17">
        <f>N32/N$39</f>
        <v>0.15704081446477769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5671</v>
      </c>
      <c r="C33" s="9">
        <v>225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8206</v>
      </c>
      <c r="N33" s="9">
        <v>14102</v>
      </c>
      <c r="O33" s="17">
        <f>N33/N$39</f>
        <v>6.4323377547483074E-2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56623</v>
      </c>
      <c r="D34" s="9">
        <v>0</v>
      </c>
      <c r="E34" s="9">
        <v>0</v>
      </c>
      <c r="F34" s="9">
        <v>5030</v>
      </c>
      <c r="G34" s="9">
        <v>0</v>
      </c>
      <c r="H34" s="9">
        <v>0</v>
      </c>
      <c r="I34" s="9"/>
      <c r="J34" s="9"/>
      <c r="K34" s="9"/>
      <c r="L34" s="9"/>
      <c r="M34" s="9">
        <v>86</v>
      </c>
      <c r="N34" s="9">
        <v>61740</v>
      </c>
      <c r="O34" s="17">
        <f>N34/N$39</f>
        <v>0.28161433341239578</v>
      </c>
      <c r="P34" s="18" t="s">
        <v>45</v>
      </c>
      <c r="Q34" s="3"/>
      <c r="R34" s="3"/>
      <c r="S34" s="14">
        <f>SUM(S26:S33)</f>
        <v>232.36056000000002</v>
      </c>
      <c r="T34" s="15">
        <f>SUM(T26:T33)</f>
        <v>1</v>
      </c>
    </row>
    <row r="35" spans="1:47" ht="15">
      <c r="A35" s="5" t="s">
        <v>46</v>
      </c>
      <c r="B35" s="9">
        <v>990</v>
      </c>
      <c r="C35" s="9">
        <v>114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8692</v>
      </c>
      <c r="N35" s="9">
        <v>9796</v>
      </c>
      <c r="O35" s="17">
        <f>N35/N$39</f>
        <v>4.4682442664525902E-2</v>
      </c>
      <c r="P35" s="18" t="s">
        <v>47</v>
      </c>
      <c r="Q35" s="18"/>
    </row>
    <row r="36" spans="1:47" ht="15">
      <c r="A36" s="5" t="s">
        <v>48</v>
      </c>
      <c r="B36" s="9">
        <v>767</v>
      </c>
      <c r="C36" s="9">
        <v>3603</v>
      </c>
      <c r="D36" s="9">
        <v>0</v>
      </c>
      <c r="E36" s="9">
        <v>0</v>
      </c>
      <c r="F36" s="9">
        <v>0</v>
      </c>
      <c r="G36" s="9">
        <v>27537</v>
      </c>
      <c r="H36" s="9">
        <v>0</v>
      </c>
      <c r="I36" s="9"/>
      <c r="J36" s="9"/>
      <c r="K36" s="9"/>
      <c r="L36" s="9"/>
      <c r="M36" s="9">
        <v>34030</v>
      </c>
      <c r="N36" s="9">
        <v>65937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1751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3689</v>
      </c>
      <c r="N37" s="9">
        <v>5440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8838</v>
      </c>
      <c r="N38" s="9">
        <v>8838</v>
      </c>
      <c r="O38" s="18">
        <f>SUM(O31:O35)</f>
        <v>0.63412030870842384</v>
      </c>
      <c r="P38" s="18"/>
      <c r="Q38" s="3"/>
      <c r="R38" s="7" t="s">
        <v>51</v>
      </c>
      <c r="S38" s="19">
        <f>N45/1000</f>
        <v>12.58756</v>
      </c>
      <c r="T38" s="7"/>
    </row>
    <row r="39" spans="1:47" ht="15">
      <c r="A39" s="5" t="s">
        <v>17</v>
      </c>
      <c r="B39" s="9">
        <v>11762</v>
      </c>
      <c r="C39" s="9">
        <v>70013</v>
      </c>
      <c r="D39" s="9">
        <v>0</v>
      </c>
      <c r="E39" s="39">
        <v>0</v>
      </c>
      <c r="F39" s="39">
        <f>SUM(F31:F38)</f>
        <v>5928</v>
      </c>
      <c r="G39" s="39">
        <f>SUM(G31:G38)</f>
        <v>28151</v>
      </c>
      <c r="H39" s="9">
        <v>0</v>
      </c>
      <c r="I39" s="9"/>
      <c r="J39" s="9"/>
      <c r="K39" s="9"/>
      <c r="L39" s="9"/>
      <c r="M39" s="9">
        <v>103382</v>
      </c>
      <c r="N39" s="9">
        <v>219236</v>
      </c>
      <c r="O39" s="3"/>
      <c r="P39" s="3"/>
      <c r="Q39" s="3"/>
      <c r="R39" s="7" t="s">
        <v>52</v>
      </c>
      <c r="S39" s="20">
        <f>N41/1000</f>
        <v>80.215000000000003</v>
      </c>
      <c r="T39" s="15">
        <f>O41</f>
        <v>0.36588425258625407</v>
      </c>
    </row>
    <row r="40" spans="1:47">
      <c r="R40" s="7" t="s">
        <v>53</v>
      </c>
      <c r="S40" s="20">
        <f>N35/1000</f>
        <v>9.7959999999999994</v>
      </c>
      <c r="T40" s="16">
        <f>O35</f>
        <v>4.4682442664525902E-2</v>
      </c>
    </row>
    <row r="41" spans="1:47" ht="15">
      <c r="A41" s="21" t="s">
        <v>54</v>
      </c>
      <c r="B41" s="22">
        <f>B38+B37+B36</f>
        <v>2518</v>
      </c>
      <c r="C41" s="22">
        <f t="shared" ref="C41:N41" si="0">C38+C37+C36</f>
        <v>3603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27537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46557</v>
      </c>
      <c r="N41" s="22">
        <f t="shared" si="0"/>
        <v>80215</v>
      </c>
      <c r="O41" s="17">
        <f>N41/N$39</f>
        <v>0.36588425258625407</v>
      </c>
      <c r="P41" s="17" t="s">
        <v>55</v>
      </c>
      <c r="Q41" s="7"/>
      <c r="R41" s="7" t="s">
        <v>56</v>
      </c>
      <c r="S41" s="20">
        <f>N33/1000</f>
        <v>14.102</v>
      </c>
      <c r="T41" s="15">
        <f>O33</f>
        <v>6.4323377547483074E-2</v>
      </c>
    </row>
    <row r="42" spans="1:47" ht="15">
      <c r="A42" s="23" t="s">
        <v>57</v>
      </c>
      <c r="B42" s="22"/>
      <c r="C42" s="24">
        <f>C39+C23+C10</f>
        <v>70093</v>
      </c>
      <c r="D42" s="24">
        <f t="shared" ref="D42:L42" si="1">D39+D23+D10</f>
        <v>0</v>
      </c>
      <c r="E42" s="24">
        <f t="shared" si="1"/>
        <v>0</v>
      </c>
      <c r="F42" s="24">
        <f t="shared" si="1"/>
        <v>5928</v>
      </c>
      <c r="G42" s="24">
        <f t="shared" si="1"/>
        <v>44687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111652.56</v>
      </c>
      <c r="N42" s="25">
        <f>SUM(C42:M42)</f>
        <v>232360.56</v>
      </c>
      <c r="O42" s="7"/>
      <c r="P42" s="7"/>
      <c r="Q42" s="7"/>
      <c r="R42" s="7" t="s">
        <v>37</v>
      </c>
      <c r="S42" s="20">
        <f>N31/1000</f>
        <v>18.954999999999998</v>
      </c>
      <c r="T42" s="15">
        <f>O31</f>
        <v>8.6459340619241362E-2</v>
      </c>
    </row>
    <row r="43" spans="1:47" ht="15">
      <c r="A43" s="23" t="s">
        <v>58</v>
      </c>
      <c r="B43" s="22"/>
      <c r="C43" s="17">
        <f t="shared" ref="C43:M43" si="2">C42/$N42</f>
        <v>0.30165618468125571</v>
      </c>
      <c r="D43" s="17">
        <f t="shared" si="2"/>
        <v>0</v>
      </c>
      <c r="E43" s="17">
        <f t="shared" si="2"/>
        <v>0</v>
      </c>
      <c r="F43" s="17">
        <f t="shared" si="2"/>
        <v>2.5512074854699956E-2</v>
      </c>
      <c r="G43" s="17">
        <f t="shared" si="2"/>
        <v>0.19231749140215534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0.480514249061889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34.429000000000002</v>
      </c>
      <c r="T43" s="16">
        <f>O32</f>
        <v>0.15704081446477769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61.74</v>
      </c>
      <c r="T44" s="16">
        <f>O34</f>
        <v>0.28161433341239578</v>
      </c>
    </row>
    <row r="45" spans="1:47" ht="15">
      <c r="A45" s="6" t="s">
        <v>61</v>
      </c>
      <c r="B45" s="6">
        <f>B23-B39</f>
        <v>4317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8270.56</v>
      </c>
      <c r="N45" s="25">
        <f>B45+M45</f>
        <v>12587.56</v>
      </c>
      <c r="O45" s="7"/>
      <c r="P45" s="7"/>
      <c r="Q45" s="7"/>
      <c r="R45" s="7" t="s">
        <v>62</v>
      </c>
      <c r="S45" s="20">
        <f>SUM(S39:S44)</f>
        <v>219.23700000000002</v>
      </c>
      <c r="T45" s="15">
        <f>SUM(T39:T44)</f>
        <v>1.000004561294678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8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8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AU70"/>
  <sheetViews>
    <sheetView zoomScale="125" zoomScaleNormal="125" zoomScalePageLayoutView="125" workbookViewId="0">
      <selection activeCell="B10" sqref="B1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1418011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1418011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11195</v>
      </c>
      <c r="C18" s="9">
        <v>1144</v>
      </c>
      <c r="D18" s="9">
        <v>0</v>
      </c>
      <c r="E18" s="9">
        <v>0</v>
      </c>
      <c r="F18" s="9">
        <v>0</v>
      </c>
      <c r="G18" s="9">
        <v>10781</v>
      </c>
      <c r="H18" s="9">
        <v>0</v>
      </c>
      <c r="I18" s="9"/>
      <c r="J18" s="9"/>
      <c r="K18" s="9"/>
      <c r="L18" s="9"/>
      <c r="M18" s="9"/>
      <c r="N18" s="9">
        <v>11925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428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6125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17748</v>
      </c>
      <c r="C23" s="9">
        <v>1144</v>
      </c>
      <c r="D23" s="9">
        <v>0</v>
      </c>
      <c r="E23" s="9">
        <v>0</v>
      </c>
      <c r="F23" s="9">
        <v>0</v>
      </c>
      <c r="G23" s="9">
        <v>10781</v>
      </c>
      <c r="H23" s="9">
        <v>0</v>
      </c>
      <c r="I23" s="9"/>
      <c r="J23" s="9"/>
      <c r="K23" s="9"/>
      <c r="L23" s="9"/>
      <c r="M23" s="9"/>
      <c r="N23" s="9">
        <v>11925</v>
      </c>
      <c r="O23" s="3"/>
      <c r="P23" s="3"/>
      <c r="Q23" s="3"/>
      <c r="R23" s="3" t="s">
        <v>27</v>
      </c>
      <c r="S23" s="13">
        <f>N42/1000</f>
        <v>210.75227999999998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89.27928</v>
      </c>
      <c r="T26" s="15">
        <f>M43</f>
        <v>0.4236218939126068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41.951000000000001</v>
      </c>
      <c r="T27" s="16">
        <f>G43</f>
        <v>0.19905359979972695</v>
      </c>
    </row>
    <row r="28" spans="1:20" ht="15">
      <c r="A28" s="4" t="s">
        <v>66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6.5430000000000001</v>
      </c>
      <c r="T29" s="15">
        <f>F43</f>
        <v>3.1045927474663618E-2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39">
        <v>2681</v>
      </c>
      <c r="D31" s="9">
        <v>0</v>
      </c>
      <c r="E31" s="9">
        <v>0</v>
      </c>
      <c r="F31" s="39">
        <v>298</v>
      </c>
      <c r="G31" s="9">
        <v>0</v>
      </c>
      <c r="H31" s="9">
        <v>0</v>
      </c>
      <c r="I31" s="9"/>
      <c r="J31" s="9"/>
      <c r="K31" s="9"/>
      <c r="L31" s="9"/>
      <c r="M31" s="9">
        <v>866</v>
      </c>
      <c r="N31" s="9">
        <v>3845</v>
      </c>
      <c r="O31" s="17">
        <f>N31/N$39</f>
        <v>1.8786522563370923E-2</v>
      </c>
      <c r="P31" s="18" t="s">
        <v>37</v>
      </c>
      <c r="Q31" s="3"/>
      <c r="R31" s="3" t="s">
        <v>38</v>
      </c>
      <c r="S31" s="14">
        <f>C42/1000</f>
        <v>72.978999999999999</v>
      </c>
      <c r="T31" s="16">
        <f>C43</f>
        <v>0.34627857881300267</v>
      </c>
    </row>
    <row r="32" spans="1:20" ht="15">
      <c r="A32" s="5" t="s">
        <v>39</v>
      </c>
      <c r="B32" s="9">
        <v>0</v>
      </c>
      <c r="C32" s="39">
        <f>C39-C36-C34-C31</f>
        <v>7374</v>
      </c>
      <c r="D32" s="9">
        <v>0</v>
      </c>
      <c r="E32" s="9">
        <v>0</v>
      </c>
      <c r="F32" s="39">
        <f>F39-F34-F31</f>
        <v>731</v>
      </c>
      <c r="G32" s="9">
        <v>13795</v>
      </c>
      <c r="H32" s="9">
        <v>0</v>
      </c>
      <c r="I32" s="9"/>
      <c r="J32" s="9"/>
      <c r="K32" s="9"/>
      <c r="L32" s="9"/>
      <c r="M32" s="9">
        <v>36919</v>
      </c>
      <c r="N32" s="9">
        <v>58818</v>
      </c>
      <c r="O32" s="17">
        <f>N32/N$39</f>
        <v>0.28738249262219789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5080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6866</v>
      </c>
      <c r="N33" s="9">
        <v>11946</v>
      </c>
      <c r="O33" s="17">
        <f>N33/N$39</f>
        <v>5.836769793030664E-2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56581</v>
      </c>
      <c r="D34" s="9">
        <v>0</v>
      </c>
      <c r="E34" s="9">
        <v>0</v>
      </c>
      <c r="F34" s="9">
        <v>5514</v>
      </c>
      <c r="G34" s="9">
        <v>0</v>
      </c>
      <c r="H34" s="9">
        <v>0</v>
      </c>
      <c r="I34" s="9"/>
      <c r="J34" s="9"/>
      <c r="K34" s="9"/>
      <c r="L34" s="9"/>
      <c r="M34" s="9">
        <v>223</v>
      </c>
      <c r="N34" s="9">
        <v>62318</v>
      </c>
      <c r="O34" s="17">
        <f>N34/N$39</f>
        <v>0.30448335841460317</v>
      </c>
      <c r="P34" s="18" t="s">
        <v>45</v>
      </c>
      <c r="Q34" s="3"/>
      <c r="R34" s="3"/>
      <c r="S34" s="14">
        <f>SUM(S26:S33)</f>
        <v>210.75227999999998</v>
      </c>
      <c r="T34" s="15">
        <f>SUM(T26:T33)</f>
        <v>1</v>
      </c>
    </row>
    <row r="35" spans="1:47" ht="15">
      <c r="A35" s="5" t="s">
        <v>46</v>
      </c>
      <c r="B35" s="9">
        <v>2436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10924</v>
      </c>
      <c r="N35" s="9">
        <v>13360</v>
      </c>
      <c r="O35" s="17">
        <f>N35/N$39</f>
        <v>6.5276447710438362E-2</v>
      </c>
      <c r="P35" s="18" t="s">
        <v>47</v>
      </c>
      <c r="Q35" s="18"/>
    </row>
    <row r="36" spans="1:47" ht="15">
      <c r="A36" s="5" t="s">
        <v>48</v>
      </c>
      <c r="B36" s="9">
        <v>1843</v>
      </c>
      <c r="C36" s="9">
        <v>5199</v>
      </c>
      <c r="D36" s="9">
        <v>0</v>
      </c>
      <c r="E36" s="9">
        <v>0</v>
      </c>
      <c r="F36" s="9">
        <v>0</v>
      </c>
      <c r="G36" s="9">
        <v>17375</v>
      </c>
      <c r="H36" s="9">
        <v>0</v>
      </c>
      <c r="I36" s="9"/>
      <c r="J36" s="9"/>
      <c r="K36" s="9"/>
      <c r="L36" s="9"/>
      <c r="M36" s="9">
        <v>22175</v>
      </c>
      <c r="N36" s="9">
        <v>46592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3095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1807</v>
      </c>
      <c r="N37" s="9">
        <v>4902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2886</v>
      </c>
      <c r="N38" s="9">
        <v>2886</v>
      </c>
      <c r="O38" s="18">
        <f>SUM(O31:O35)</f>
        <v>0.73429651924091699</v>
      </c>
      <c r="P38" s="18"/>
      <c r="Q38" s="3"/>
      <c r="R38" s="7" t="s">
        <v>51</v>
      </c>
      <c r="S38" s="19">
        <f>N45/1000</f>
        <v>11.907279999999998</v>
      </c>
      <c r="T38" s="7"/>
    </row>
    <row r="39" spans="1:47" ht="15">
      <c r="A39" s="5" t="s">
        <v>17</v>
      </c>
      <c r="B39" s="9">
        <v>12454</v>
      </c>
      <c r="C39" s="9">
        <v>71835</v>
      </c>
      <c r="D39" s="9">
        <v>0</v>
      </c>
      <c r="E39" s="9">
        <v>0</v>
      </c>
      <c r="F39" s="9">
        <v>6543</v>
      </c>
      <c r="G39" s="9">
        <v>31170</v>
      </c>
      <c r="H39" s="9">
        <v>0</v>
      </c>
      <c r="I39" s="9"/>
      <c r="J39" s="9"/>
      <c r="K39" s="9"/>
      <c r="L39" s="9"/>
      <c r="M39" s="9">
        <v>82666</v>
      </c>
      <c r="N39" s="9">
        <v>204668</v>
      </c>
      <c r="O39" s="3"/>
      <c r="P39" s="3"/>
      <c r="Q39" s="3"/>
      <c r="R39" s="7" t="s">
        <v>52</v>
      </c>
      <c r="S39" s="20">
        <f>N41/1000</f>
        <v>54.38</v>
      </c>
      <c r="T39" s="15">
        <f>O41</f>
        <v>0.26569859479742802</v>
      </c>
    </row>
    <row r="40" spans="1:47">
      <c r="R40" s="7" t="s">
        <v>53</v>
      </c>
      <c r="S40" s="20">
        <f>N35/1000</f>
        <v>13.36</v>
      </c>
      <c r="T40" s="16">
        <f>O35</f>
        <v>6.5276447710438362E-2</v>
      </c>
    </row>
    <row r="41" spans="1:47" ht="15">
      <c r="A41" s="21" t="s">
        <v>54</v>
      </c>
      <c r="B41" s="22">
        <f>B38+B37+B36</f>
        <v>4938</v>
      </c>
      <c r="C41" s="22">
        <f t="shared" ref="C41:N41" si="0">C38+C37+C36</f>
        <v>5199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17375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26868</v>
      </c>
      <c r="N41" s="22">
        <f t="shared" si="0"/>
        <v>54380</v>
      </c>
      <c r="O41" s="17">
        <f>N41/N$39</f>
        <v>0.26569859479742802</v>
      </c>
      <c r="P41" s="17" t="s">
        <v>55</v>
      </c>
      <c r="Q41" s="7"/>
      <c r="R41" s="7" t="s">
        <v>56</v>
      </c>
      <c r="S41" s="20">
        <f>N33/1000</f>
        <v>11.946</v>
      </c>
      <c r="T41" s="15">
        <f>O33</f>
        <v>5.836769793030664E-2</v>
      </c>
    </row>
    <row r="42" spans="1:47" ht="15">
      <c r="A42" s="23" t="s">
        <v>57</v>
      </c>
      <c r="B42" s="22"/>
      <c r="C42" s="24">
        <f>C39+C23+C10</f>
        <v>72979</v>
      </c>
      <c r="D42" s="24">
        <f t="shared" ref="D42:L42" si="1">D39+D23+D10</f>
        <v>0</v>
      </c>
      <c r="E42" s="24">
        <f t="shared" si="1"/>
        <v>0</v>
      </c>
      <c r="F42" s="24">
        <f t="shared" si="1"/>
        <v>6543</v>
      </c>
      <c r="G42" s="24">
        <f t="shared" si="1"/>
        <v>41951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89279.28</v>
      </c>
      <c r="N42" s="25">
        <f>SUM(C42:M42)</f>
        <v>210752.28</v>
      </c>
      <c r="O42" s="7"/>
      <c r="P42" s="7"/>
      <c r="Q42" s="7"/>
      <c r="R42" s="7" t="s">
        <v>37</v>
      </c>
      <c r="S42" s="20">
        <f>N31/1000</f>
        <v>3.8450000000000002</v>
      </c>
      <c r="T42" s="15">
        <f>O31</f>
        <v>1.8786522563370923E-2</v>
      </c>
    </row>
    <row r="43" spans="1:47" ht="15">
      <c r="A43" s="23" t="s">
        <v>58</v>
      </c>
      <c r="B43" s="22"/>
      <c r="C43" s="17">
        <f t="shared" ref="C43:M43" si="2">C42/$N42</f>
        <v>0.34627857881300267</v>
      </c>
      <c r="D43" s="17">
        <f t="shared" si="2"/>
        <v>0</v>
      </c>
      <c r="E43" s="17">
        <f t="shared" si="2"/>
        <v>0</v>
      </c>
      <c r="F43" s="17">
        <f t="shared" si="2"/>
        <v>3.1045927474663618E-2</v>
      </c>
      <c r="G43" s="17">
        <f t="shared" si="2"/>
        <v>0.19905359979972695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0.4236218939126068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58.817999999999998</v>
      </c>
      <c r="T43" s="16">
        <f>O32</f>
        <v>0.28738249262219789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62.317999999999998</v>
      </c>
      <c r="T44" s="16">
        <f>O34</f>
        <v>0.30448335841460317</v>
      </c>
    </row>
    <row r="45" spans="1:47" ht="15">
      <c r="A45" s="6" t="s">
        <v>61</v>
      </c>
      <c r="B45" s="6">
        <f>B23-B39</f>
        <v>5294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6613.28</v>
      </c>
      <c r="N45" s="25">
        <f>B45+M45</f>
        <v>11907.279999999999</v>
      </c>
      <c r="O45" s="7"/>
      <c r="P45" s="7"/>
      <c r="Q45" s="7"/>
      <c r="R45" s="7" t="s">
        <v>62</v>
      </c>
      <c r="S45" s="20">
        <f>SUM(S39:S44)</f>
        <v>204.66699999999997</v>
      </c>
      <c r="T45" s="15">
        <f>SUM(T39:T44)</f>
        <v>0.99999511403834496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/>
  <dimension ref="A1:AU70"/>
  <sheetViews>
    <sheetView zoomScale="125" zoomScaleNormal="125" zoomScalePageLayoutView="125" workbookViewId="0">
      <selection activeCell="B10" sqref="B1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14309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665037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453458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1132804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75570</v>
      </c>
      <c r="C17" s="9">
        <v>1184</v>
      </c>
      <c r="D17" s="9">
        <v>0</v>
      </c>
      <c r="E17" s="9">
        <v>0</v>
      </c>
      <c r="F17" s="9">
        <v>0</v>
      </c>
      <c r="G17" s="38">
        <v>92116</v>
      </c>
      <c r="H17" s="9">
        <v>0</v>
      </c>
      <c r="I17" s="9"/>
      <c r="J17" s="9"/>
      <c r="K17" s="9"/>
      <c r="L17" s="9"/>
      <c r="M17" s="9"/>
      <c r="N17" s="38">
        <f>SUM(C17:M17)</f>
        <v>93300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75570</v>
      </c>
      <c r="C23" s="9">
        <v>1184</v>
      </c>
      <c r="D23" s="9">
        <v>0</v>
      </c>
      <c r="E23" s="9">
        <v>0</v>
      </c>
      <c r="F23" s="9">
        <v>0</v>
      </c>
      <c r="G23" s="38">
        <f>SUM(G17:G22)</f>
        <v>92116</v>
      </c>
      <c r="H23" s="9">
        <v>0</v>
      </c>
      <c r="I23" s="9"/>
      <c r="J23" s="9"/>
      <c r="K23" s="9"/>
      <c r="L23" s="9"/>
      <c r="M23" s="9"/>
      <c r="N23" s="38">
        <f>SUM(N17:N22)</f>
        <v>93300</v>
      </c>
      <c r="O23" s="3"/>
      <c r="P23" s="3"/>
      <c r="Q23" s="3"/>
      <c r="R23" s="3" t="s">
        <v>27</v>
      </c>
      <c r="S23" s="13">
        <f>N42/1000</f>
        <v>232.14167999999998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43.385680000000001</v>
      </c>
      <c r="T26" s="15">
        <f>M43</f>
        <v>0.18689310769181994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103.999</v>
      </c>
      <c r="T27" s="16">
        <f>G43</f>
        <v>0.44799796400198361</v>
      </c>
    </row>
    <row r="28" spans="1:20" ht="15">
      <c r="A28" s="4" t="s">
        <v>67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7.4390000000000001</v>
      </c>
      <c r="T29" s="15">
        <f>F43</f>
        <v>3.2045085570156985E-2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>
        <f>N31-M31</f>
        <v>4782</v>
      </c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39">
        <v>4304</v>
      </c>
      <c r="D31" s="9">
        <v>0</v>
      </c>
      <c r="E31" s="9">
        <v>0</v>
      </c>
      <c r="F31" s="39">
        <v>478</v>
      </c>
      <c r="G31" s="9">
        <v>0</v>
      </c>
      <c r="H31" s="9">
        <v>0</v>
      </c>
      <c r="I31" s="9"/>
      <c r="J31" s="9"/>
      <c r="K31" s="9"/>
      <c r="L31" s="9"/>
      <c r="M31" s="9">
        <v>417</v>
      </c>
      <c r="N31" s="9">
        <v>5199</v>
      </c>
      <c r="O31" s="17">
        <f>N31/N$39</f>
        <v>2.3543636561243343E-2</v>
      </c>
      <c r="P31" s="18" t="s">
        <v>37</v>
      </c>
      <c r="Q31" s="3"/>
      <c r="R31" s="3" t="s">
        <v>38</v>
      </c>
      <c r="S31" s="14">
        <f>C42/1000</f>
        <v>77.317999999999998</v>
      </c>
      <c r="T31" s="16">
        <f>C43</f>
        <v>0.33306384273603951</v>
      </c>
    </row>
    <row r="32" spans="1:20" ht="15">
      <c r="A32" s="5" t="s">
        <v>39</v>
      </c>
      <c r="B32" s="9">
        <v>54233</v>
      </c>
      <c r="C32" s="39">
        <f>C39-C36-C34-C33-C31</f>
        <v>2653</v>
      </c>
      <c r="D32" s="9">
        <v>0</v>
      </c>
      <c r="E32" s="9">
        <v>0</v>
      </c>
      <c r="F32" s="39">
        <f>F39-F34-F31</f>
        <v>274</v>
      </c>
      <c r="G32" s="9">
        <v>0</v>
      </c>
      <c r="H32" s="9">
        <v>0</v>
      </c>
      <c r="I32" s="9"/>
      <c r="J32" s="9"/>
      <c r="K32" s="9"/>
      <c r="L32" s="9"/>
      <c r="M32" s="9">
        <v>18599</v>
      </c>
      <c r="N32" s="9">
        <v>75760</v>
      </c>
      <c r="O32" s="17">
        <f>N32/N$39</f>
        <v>0.34307865087128209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5039</v>
      </c>
      <c r="C33" s="9">
        <v>268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3675</v>
      </c>
      <c r="N33" s="9">
        <v>8981</v>
      </c>
      <c r="O33" s="17">
        <f>N33/N$39</f>
        <v>4.0670398145129155E-2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66421</v>
      </c>
      <c r="D34" s="9">
        <v>0</v>
      </c>
      <c r="E34" s="9">
        <v>0</v>
      </c>
      <c r="F34" s="9">
        <v>6687</v>
      </c>
      <c r="G34" s="9">
        <v>0</v>
      </c>
      <c r="H34" s="9">
        <v>0</v>
      </c>
      <c r="I34" s="9"/>
      <c r="J34" s="9"/>
      <c r="K34" s="9"/>
      <c r="L34" s="9"/>
      <c r="M34" s="9">
        <v>109</v>
      </c>
      <c r="N34" s="9">
        <v>73217</v>
      </c>
      <c r="O34" s="17">
        <f>N34/N$39</f>
        <v>0.33156269246096437</v>
      </c>
      <c r="P34" s="18" t="s">
        <v>45</v>
      </c>
      <c r="Q34" s="3"/>
      <c r="R34" s="3"/>
      <c r="S34" s="14">
        <f>SUM(S26:S33)</f>
        <v>232.14168000000001</v>
      </c>
      <c r="T34" s="15">
        <f>SUM(T26:T33)</f>
        <v>1</v>
      </c>
    </row>
    <row r="35" spans="1:47" ht="15">
      <c r="A35" s="5" t="s">
        <v>46</v>
      </c>
      <c r="B35" s="9">
        <v>3343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11437</v>
      </c>
      <c r="N35" s="9">
        <v>14780</v>
      </c>
      <c r="O35" s="17">
        <f>N35/N$39</f>
        <v>6.6931130674202075E-2</v>
      </c>
      <c r="P35" s="18" t="s">
        <v>47</v>
      </c>
      <c r="Q35" s="18"/>
    </row>
    <row r="36" spans="1:47" ht="15">
      <c r="A36" s="5" t="s">
        <v>48</v>
      </c>
      <c r="B36" s="9">
        <v>4515</v>
      </c>
      <c r="C36" s="9">
        <v>2488</v>
      </c>
      <c r="D36" s="9">
        <v>0</v>
      </c>
      <c r="E36" s="9">
        <v>0</v>
      </c>
      <c r="F36" s="9">
        <v>0</v>
      </c>
      <c r="G36" s="9">
        <v>11883</v>
      </c>
      <c r="H36" s="9">
        <v>0</v>
      </c>
      <c r="I36" s="9"/>
      <c r="J36" s="9"/>
      <c r="K36" s="9"/>
      <c r="L36" s="9"/>
      <c r="M36" s="9">
        <v>15786</v>
      </c>
      <c r="N36" s="9">
        <v>34671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4818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2270</v>
      </c>
      <c r="N37" s="9">
        <v>7088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1128</v>
      </c>
      <c r="N38" s="9">
        <v>1128</v>
      </c>
      <c r="O38" s="18">
        <f>SUM(O31:O35)</f>
        <v>0.80578650871282109</v>
      </c>
      <c r="P38" s="18"/>
      <c r="Q38" s="3"/>
      <c r="R38" s="7" t="s">
        <v>51</v>
      </c>
      <c r="S38" s="19">
        <f>N45/1000</f>
        <v>7.8956800000000005</v>
      </c>
      <c r="T38" s="7"/>
    </row>
    <row r="39" spans="1:47" ht="15">
      <c r="A39" s="5" t="s">
        <v>17</v>
      </c>
      <c r="B39" s="9">
        <v>71948</v>
      </c>
      <c r="C39" s="9">
        <v>76134</v>
      </c>
      <c r="D39" s="9">
        <v>0</v>
      </c>
      <c r="E39" s="9">
        <v>0</v>
      </c>
      <c r="F39" s="9">
        <v>7439</v>
      </c>
      <c r="G39" s="9">
        <v>11883</v>
      </c>
      <c r="H39" s="9">
        <v>0</v>
      </c>
      <c r="I39" s="9"/>
      <c r="J39" s="9"/>
      <c r="K39" s="9"/>
      <c r="L39" s="9"/>
      <c r="M39" s="9">
        <v>53421</v>
      </c>
      <c r="N39" s="9">
        <v>220824</v>
      </c>
      <c r="O39" s="3"/>
      <c r="P39" s="3"/>
      <c r="Q39" s="3"/>
      <c r="R39" s="7" t="s">
        <v>52</v>
      </c>
      <c r="S39" s="20">
        <f>N41/1000</f>
        <v>42.887</v>
      </c>
      <c r="T39" s="15">
        <f>O41</f>
        <v>0.19421349128717894</v>
      </c>
    </row>
    <row r="40" spans="1:47">
      <c r="R40" s="7" t="s">
        <v>53</v>
      </c>
      <c r="S40" s="20">
        <f>N35/1000</f>
        <v>14.78</v>
      </c>
      <c r="T40" s="16">
        <f>O35</f>
        <v>6.6931130674202075E-2</v>
      </c>
    </row>
    <row r="41" spans="1:47" ht="15">
      <c r="A41" s="21" t="s">
        <v>54</v>
      </c>
      <c r="B41" s="22">
        <f>B38+B37+B36</f>
        <v>9333</v>
      </c>
      <c r="C41" s="22">
        <f t="shared" ref="C41:N41" si="0">C38+C37+C36</f>
        <v>2488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11883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19184</v>
      </c>
      <c r="N41" s="22">
        <f t="shared" si="0"/>
        <v>42887</v>
      </c>
      <c r="O41" s="17">
        <f>N41/N$39</f>
        <v>0.19421349128717894</v>
      </c>
      <c r="P41" s="17" t="s">
        <v>55</v>
      </c>
      <c r="Q41" s="7"/>
      <c r="R41" s="7" t="s">
        <v>56</v>
      </c>
      <c r="S41" s="20">
        <f>N33/1000</f>
        <v>8.9809999999999999</v>
      </c>
      <c r="T41" s="15">
        <f>O33</f>
        <v>4.0670398145129155E-2</v>
      </c>
    </row>
    <row r="42" spans="1:47" ht="15">
      <c r="A42" s="23" t="s">
        <v>57</v>
      </c>
      <c r="B42" s="22"/>
      <c r="C42" s="24">
        <f>C39+C23+C10</f>
        <v>77318</v>
      </c>
      <c r="D42" s="24">
        <f t="shared" ref="D42:L42" si="1">D39+D23+D10</f>
        <v>0</v>
      </c>
      <c r="E42" s="24">
        <f t="shared" si="1"/>
        <v>0</v>
      </c>
      <c r="F42" s="24">
        <f t="shared" si="1"/>
        <v>7439</v>
      </c>
      <c r="G42" s="24">
        <f t="shared" si="1"/>
        <v>103999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43385.68</v>
      </c>
      <c r="N42" s="25">
        <f>SUM(C42:M42)</f>
        <v>232141.68</v>
      </c>
      <c r="O42" s="7"/>
      <c r="P42" s="7"/>
      <c r="Q42" s="7"/>
      <c r="R42" s="7" t="s">
        <v>37</v>
      </c>
      <c r="S42" s="20">
        <f>N31/1000</f>
        <v>5.1989999999999998</v>
      </c>
      <c r="T42" s="15">
        <f>O31</f>
        <v>2.3543636561243343E-2</v>
      </c>
    </row>
    <row r="43" spans="1:47" ht="15">
      <c r="A43" s="23" t="s">
        <v>58</v>
      </c>
      <c r="B43" s="22"/>
      <c r="C43" s="17">
        <f t="shared" ref="C43:M43" si="2">C42/$N42</f>
        <v>0.33306384273603951</v>
      </c>
      <c r="D43" s="17">
        <f t="shared" si="2"/>
        <v>0</v>
      </c>
      <c r="E43" s="17">
        <f t="shared" si="2"/>
        <v>0</v>
      </c>
      <c r="F43" s="17">
        <f t="shared" si="2"/>
        <v>3.2045085570156985E-2</v>
      </c>
      <c r="G43" s="17">
        <f t="shared" si="2"/>
        <v>0.44799796400198361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0.18689310769181994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75.760000000000005</v>
      </c>
      <c r="T43" s="16">
        <f>O32</f>
        <v>0.34307865087128209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73.216999999999999</v>
      </c>
      <c r="T44" s="16">
        <f>O34</f>
        <v>0.33156269246096437</v>
      </c>
    </row>
    <row r="45" spans="1:47" ht="15">
      <c r="A45" s="6" t="s">
        <v>61</v>
      </c>
      <c r="B45" s="6">
        <f>B23-B39</f>
        <v>3622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4273.68</v>
      </c>
      <c r="N45" s="25">
        <f>B45+M45</f>
        <v>7895.68</v>
      </c>
      <c r="O45" s="7"/>
      <c r="P45" s="7"/>
      <c r="Q45" s="7"/>
      <c r="R45" s="7" t="s">
        <v>62</v>
      </c>
      <c r="S45" s="20">
        <f>SUM(S39:S44)</f>
        <v>220.82400000000001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/>
  <dimension ref="A1:AU70"/>
  <sheetViews>
    <sheetView zoomScale="125" zoomScaleNormal="125" zoomScalePageLayoutView="125" workbookViewId="0">
      <selection activeCell="B10" sqref="B1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39">
        <f>B10-B9</f>
        <v>1907337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9">
        <v>175195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2082532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42469</v>
      </c>
      <c r="C18" s="9">
        <v>1383</v>
      </c>
      <c r="D18" s="2">
        <v>0</v>
      </c>
      <c r="E18" s="9">
        <v>0</v>
      </c>
      <c r="F18" s="9">
        <v>0</v>
      </c>
      <c r="G18" s="9">
        <v>41622</v>
      </c>
      <c r="H18" s="9">
        <v>0</v>
      </c>
      <c r="I18" s="9"/>
      <c r="J18" s="38">
        <v>5908</v>
      </c>
      <c r="K18" s="9"/>
      <c r="L18" s="9"/>
      <c r="M18" s="9"/>
      <c r="N18" s="38">
        <f>SUM(C18:M18)</f>
        <v>48913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42469</v>
      </c>
      <c r="C23" s="9">
        <v>1383</v>
      </c>
      <c r="D23" s="2">
        <v>0</v>
      </c>
      <c r="E23" s="9">
        <v>0</v>
      </c>
      <c r="F23" s="9">
        <v>0</v>
      </c>
      <c r="G23" s="9">
        <v>41622</v>
      </c>
      <c r="H23" s="9">
        <v>0</v>
      </c>
      <c r="I23" s="9"/>
      <c r="J23" s="38">
        <f>SUM(J18:J22)</f>
        <v>5908</v>
      </c>
      <c r="K23" s="9"/>
      <c r="L23" s="9"/>
      <c r="M23" s="9"/>
      <c r="N23" s="38">
        <f>SUM(N17:N22)</f>
        <v>48913</v>
      </c>
      <c r="O23" s="3"/>
      <c r="P23" s="3"/>
      <c r="Q23" s="3"/>
      <c r="R23" s="3" t="s">
        <v>27</v>
      </c>
      <c r="S23" s="13">
        <f>N42/1000</f>
        <v>345.84132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121.69332</v>
      </c>
      <c r="T26" s="15">
        <f>M43</f>
        <v>0.35187617257533021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61.822000000000003</v>
      </c>
      <c r="T27" s="16">
        <f>G43</f>
        <v>0.17875828139911101</v>
      </c>
    </row>
    <row r="28" spans="1:20" ht="15">
      <c r="A28" s="4" t="s">
        <v>68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5.9080000000000004</v>
      </c>
      <c r="T28" s="15">
        <f>J43</f>
        <v>1.7082978980070974E-2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12.706</v>
      </c>
      <c r="T29" s="15">
        <f>F43</f>
        <v>3.6739392505210189E-2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1.5149999999999999</v>
      </c>
      <c r="T30" s="15">
        <f>E43</f>
        <v>4.3806217255936914E-3</v>
      </c>
    </row>
    <row r="31" spans="1:20" ht="15">
      <c r="A31" s="5" t="s">
        <v>36</v>
      </c>
      <c r="B31" s="9">
        <v>0</v>
      </c>
      <c r="C31" s="9">
        <v>2254</v>
      </c>
      <c r="D31" s="9">
        <v>0</v>
      </c>
      <c r="E31" s="9">
        <v>0</v>
      </c>
      <c r="F31" s="9">
        <v>242</v>
      </c>
      <c r="G31" s="9">
        <v>0</v>
      </c>
      <c r="H31" s="9">
        <v>0</v>
      </c>
      <c r="I31" s="9"/>
      <c r="J31" s="9"/>
      <c r="K31" s="9"/>
      <c r="L31" s="9"/>
      <c r="M31" s="9">
        <v>3205</v>
      </c>
      <c r="N31" s="9">
        <v>5701</v>
      </c>
      <c r="O31" s="17">
        <f>N31/N$39</f>
        <v>1.8060457071171064E-2</v>
      </c>
      <c r="P31" s="18" t="s">
        <v>37</v>
      </c>
      <c r="Q31" s="3"/>
      <c r="R31" s="3" t="s">
        <v>38</v>
      </c>
      <c r="S31" s="14">
        <f>C42/1000</f>
        <v>136.28899999999999</v>
      </c>
      <c r="T31" s="16">
        <f>C43</f>
        <v>0.39407957383461295</v>
      </c>
    </row>
    <row r="32" spans="1:20" ht="15">
      <c r="A32" s="5" t="s">
        <v>39</v>
      </c>
      <c r="B32" s="9">
        <v>1823</v>
      </c>
      <c r="C32" s="39">
        <v>10000</v>
      </c>
      <c r="D32" s="9">
        <v>0</v>
      </c>
      <c r="E32" s="39">
        <f>N32-M32-G32-F32-C32-B32</f>
        <v>1515</v>
      </c>
      <c r="F32" s="9">
        <v>1142</v>
      </c>
      <c r="G32" s="39">
        <v>200</v>
      </c>
      <c r="H32" s="9">
        <v>0</v>
      </c>
      <c r="I32" s="9"/>
      <c r="J32" s="9"/>
      <c r="K32" s="9"/>
      <c r="L32" s="9"/>
      <c r="M32" s="9">
        <v>22451</v>
      </c>
      <c r="N32" s="9">
        <v>37131</v>
      </c>
      <c r="O32" s="17">
        <f>N32/N$39</f>
        <v>0.1176289828994304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5691</v>
      </c>
      <c r="C33" s="9">
        <v>301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13182</v>
      </c>
      <c r="N33" s="9">
        <v>19175</v>
      </c>
      <c r="O33" s="17">
        <f>N33/N$39</f>
        <v>6.0745354207981953E-2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122050</v>
      </c>
      <c r="D34" s="9">
        <v>0</v>
      </c>
      <c r="E34" s="9">
        <v>0</v>
      </c>
      <c r="F34" s="9">
        <v>11321</v>
      </c>
      <c r="G34" s="9">
        <v>0</v>
      </c>
      <c r="H34" s="9">
        <v>0</v>
      </c>
      <c r="I34" s="9"/>
      <c r="J34" s="9"/>
      <c r="K34" s="9"/>
      <c r="L34" s="9"/>
      <c r="M34" s="9">
        <v>95</v>
      </c>
      <c r="N34" s="9">
        <v>133467</v>
      </c>
      <c r="O34" s="17">
        <f>N34/N$39</f>
        <v>0.42281617679670025</v>
      </c>
      <c r="P34" s="18" t="s">
        <v>45</v>
      </c>
      <c r="Q34" s="3"/>
      <c r="R34" s="3"/>
      <c r="S34" s="14">
        <f>SUM(S26:S33)</f>
        <v>339.93331999999998</v>
      </c>
      <c r="T34" s="15">
        <f>SUM(T26:T33)</f>
        <v>0.98291702101992895</v>
      </c>
    </row>
    <row r="35" spans="1:47" ht="15">
      <c r="A35" s="5" t="s">
        <v>46</v>
      </c>
      <c r="B35" s="9">
        <v>7123</v>
      </c>
      <c r="C35" s="9">
        <v>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15559</v>
      </c>
      <c r="N35" s="9">
        <v>22683</v>
      </c>
      <c r="O35" s="17">
        <f>N35/N$39</f>
        <v>7.1858506883945489E-2</v>
      </c>
      <c r="P35" s="18" t="s">
        <v>47</v>
      </c>
      <c r="Q35" s="18"/>
    </row>
    <row r="36" spans="1:47" ht="15">
      <c r="A36" s="5" t="s">
        <v>48</v>
      </c>
      <c r="B36" s="9">
        <v>7987</v>
      </c>
      <c r="C36" s="39">
        <v>300</v>
      </c>
      <c r="D36" s="9">
        <v>0</v>
      </c>
      <c r="E36" s="9">
        <v>0</v>
      </c>
      <c r="F36" s="9">
        <v>0</v>
      </c>
      <c r="G36" s="39">
        <v>20000</v>
      </c>
      <c r="H36" s="9">
        <v>0</v>
      </c>
      <c r="I36" s="9"/>
      <c r="J36" s="9"/>
      <c r="K36" s="9"/>
      <c r="L36" s="9"/>
      <c r="M36" s="9">
        <v>30000</v>
      </c>
      <c r="N36" s="38">
        <f>SUM(B36:M36)</f>
        <v>58287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11032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6980</v>
      </c>
      <c r="N37" s="9">
        <v>18012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21206</v>
      </c>
      <c r="N38" s="9">
        <v>21206</v>
      </c>
      <c r="O38" s="18">
        <f>SUM(O31:O35)</f>
        <v>0.69110947785922905</v>
      </c>
      <c r="P38" s="18"/>
      <c r="Q38" s="3"/>
      <c r="R38" s="7" t="s">
        <v>51</v>
      </c>
      <c r="S38" s="19">
        <f>N45/1000</f>
        <v>17.82732</v>
      </c>
      <c r="T38" s="7"/>
    </row>
    <row r="39" spans="1:47" ht="15">
      <c r="A39" s="5" t="s">
        <v>17</v>
      </c>
      <c r="B39" s="9">
        <v>33656</v>
      </c>
      <c r="C39" s="39">
        <f>SUM(C31:C38)</f>
        <v>134906</v>
      </c>
      <c r="D39" s="9">
        <v>0</v>
      </c>
      <c r="E39" s="39">
        <f>SUM(E31:E38)</f>
        <v>1515</v>
      </c>
      <c r="F39" s="9">
        <v>12706</v>
      </c>
      <c r="G39" s="39">
        <f>SUM(G31:G38)</f>
        <v>20200</v>
      </c>
      <c r="H39" s="9">
        <v>0</v>
      </c>
      <c r="I39" s="9"/>
      <c r="J39" s="9"/>
      <c r="K39" s="9"/>
      <c r="L39" s="9"/>
      <c r="M39" s="9">
        <v>112679</v>
      </c>
      <c r="N39" s="38">
        <f>SUM(N31:N38)</f>
        <v>315662</v>
      </c>
      <c r="O39" s="3"/>
      <c r="P39" s="3"/>
      <c r="Q39" s="3"/>
      <c r="R39" s="7" t="s">
        <v>52</v>
      </c>
      <c r="S39" s="20">
        <f>N41/1000</f>
        <v>97.504999999999995</v>
      </c>
      <c r="T39" s="15">
        <f>O41</f>
        <v>0.30889052214077084</v>
      </c>
    </row>
    <row r="40" spans="1:47">
      <c r="R40" s="7" t="s">
        <v>53</v>
      </c>
      <c r="S40" s="20">
        <f>N35/1000</f>
        <v>22.683</v>
      </c>
      <c r="T40" s="16">
        <f>O35</f>
        <v>7.1858506883945489E-2</v>
      </c>
    </row>
    <row r="41" spans="1:47" ht="15">
      <c r="A41" s="21" t="s">
        <v>54</v>
      </c>
      <c r="B41" s="22">
        <f>B38+B37+B36</f>
        <v>19019</v>
      </c>
      <c r="C41" s="22">
        <f t="shared" ref="C41:N41" si="0">C38+C37+C36</f>
        <v>300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20000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58186</v>
      </c>
      <c r="N41" s="22">
        <f t="shared" si="0"/>
        <v>97505</v>
      </c>
      <c r="O41" s="17">
        <f>N41/N$39</f>
        <v>0.30889052214077084</v>
      </c>
      <c r="P41" s="17" t="s">
        <v>55</v>
      </c>
      <c r="Q41" s="7"/>
      <c r="R41" s="7" t="s">
        <v>56</v>
      </c>
      <c r="S41" s="20">
        <f>N33/1000</f>
        <v>19.175000000000001</v>
      </c>
      <c r="T41" s="15">
        <f>O33</f>
        <v>6.0745354207981953E-2</v>
      </c>
    </row>
    <row r="42" spans="1:47" ht="15">
      <c r="A42" s="23" t="s">
        <v>57</v>
      </c>
      <c r="B42" s="22"/>
      <c r="C42" s="24">
        <f>C39+C23+C10</f>
        <v>136289</v>
      </c>
      <c r="D42" s="24">
        <f>D39+J23+D10</f>
        <v>5908</v>
      </c>
      <c r="E42" s="24">
        <f t="shared" ref="E42:L42" si="1">E39+E23+E10</f>
        <v>1515</v>
      </c>
      <c r="F42" s="24">
        <f t="shared" si="1"/>
        <v>12706</v>
      </c>
      <c r="G42" s="24">
        <f t="shared" si="1"/>
        <v>61822</v>
      </c>
      <c r="H42" s="24">
        <f t="shared" si="1"/>
        <v>0</v>
      </c>
      <c r="I42" s="24">
        <f t="shared" si="1"/>
        <v>0</v>
      </c>
      <c r="J42" s="24">
        <f t="shared" si="1"/>
        <v>5908</v>
      </c>
      <c r="K42" s="24">
        <f t="shared" si="1"/>
        <v>0</v>
      </c>
      <c r="L42" s="24">
        <f t="shared" si="1"/>
        <v>0</v>
      </c>
      <c r="M42" s="24">
        <f>M39+M23-B6+M45</f>
        <v>121693.32</v>
      </c>
      <c r="N42" s="25">
        <f>SUM(C42:M42)</f>
        <v>345841.32</v>
      </c>
      <c r="O42" s="7"/>
      <c r="P42" s="7"/>
      <c r="Q42" s="7"/>
      <c r="R42" s="7" t="s">
        <v>37</v>
      </c>
      <c r="S42" s="20">
        <f>N31/1000</f>
        <v>5.7009999999999996</v>
      </c>
      <c r="T42" s="15">
        <f>O31</f>
        <v>1.8060457071171064E-2</v>
      </c>
    </row>
    <row r="43" spans="1:47" ht="15">
      <c r="A43" s="23" t="s">
        <v>58</v>
      </c>
      <c r="B43" s="22"/>
      <c r="C43" s="17">
        <f t="shared" ref="C43" si="2">C42/$N42</f>
        <v>0.39407957383461295</v>
      </c>
      <c r="D43" s="17">
        <f t="shared" ref="D43:M43" si="3">D42/$N42</f>
        <v>1.7082978980070974E-2</v>
      </c>
      <c r="E43" s="17">
        <f t="shared" si="3"/>
        <v>4.3806217255936914E-3</v>
      </c>
      <c r="F43" s="17">
        <f t="shared" si="3"/>
        <v>3.6739392505210189E-2</v>
      </c>
      <c r="G43" s="17">
        <f t="shared" si="3"/>
        <v>0.17875828139911101</v>
      </c>
      <c r="H43" s="17">
        <f t="shared" si="3"/>
        <v>0</v>
      </c>
      <c r="I43" s="17">
        <f t="shared" si="3"/>
        <v>0</v>
      </c>
      <c r="J43" s="17">
        <f t="shared" si="3"/>
        <v>1.7082978980070974E-2</v>
      </c>
      <c r="K43" s="17">
        <f t="shared" si="3"/>
        <v>0</v>
      </c>
      <c r="L43" s="17">
        <f t="shared" si="3"/>
        <v>0</v>
      </c>
      <c r="M43" s="17">
        <f t="shared" si="3"/>
        <v>0.35187617257533021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37.131</v>
      </c>
      <c r="T43" s="16">
        <f>O32</f>
        <v>0.1176289828994304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133.46700000000001</v>
      </c>
      <c r="T44" s="16">
        <f>O34</f>
        <v>0.42281617679670025</v>
      </c>
    </row>
    <row r="45" spans="1:47" ht="15">
      <c r="A45" s="6" t="s">
        <v>61</v>
      </c>
      <c r="B45" s="6">
        <f>B23-B39</f>
        <v>8813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9014.32</v>
      </c>
      <c r="N45" s="25">
        <f>B45+M45</f>
        <v>17827.32</v>
      </c>
      <c r="O45" s="7"/>
      <c r="P45" s="7"/>
      <c r="Q45" s="7"/>
      <c r="R45" s="7" t="s">
        <v>62</v>
      </c>
      <c r="S45" s="20">
        <f>SUM(S39:S44)</f>
        <v>315.66200000000003</v>
      </c>
      <c r="T45" s="15">
        <f>SUM(T39:T44)</f>
        <v>0.99999999999999989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8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/>
  <dimension ref="A1:AU70"/>
  <sheetViews>
    <sheetView zoomScale="125" zoomScaleNormal="125" zoomScalePageLayoutView="125" workbookViewId="0">
      <selection activeCell="B10" sqref="B10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69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794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9">
        <v>26545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9">
        <f>SUM(B6:B9)</f>
        <v>27339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18970</v>
      </c>
      <c r="C18" s="9">
        <v>70</v>
      </c>
      <c r="D18" s="9">
        <v>0</v>
      </c>
      <c r="E18" s="9">
        <v>0</v>
      </c>
      <c r="F18" s="9">
        <v>0</v>
      </c>
      <c r="G18" s="9">
        <v>22050</v>
      </c>
      <c r="H18" s="9">
        <v>0</v>
      </c>
      <c r="I18" s="9"/>
      <c r="J18" s="9"/>
      <c r="K18" s="9"/>
      <c r="L18" s="9"/>
      <c r="M18" s="9"/>
      <c r="N18" s="9">
        <v>22119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18970</v>
      </c>
      <c r="C23" s="9">
        <v>70</v>
      </c>
      <c r="D23" s="9">
        <v>0</v>
      </c>
      <c r="E23" s="9">
        <v>0</v>
      </c>
      <c r="F23" s="9">
        <v>0</v>
      </c>
      <c r="G23" s="9">
        <v>22050</v>
      </c>
      <c r="H23" s="9">
        <v>0</v>
      </c>
      <c r="I23" s="9"/>
      <c r="J23" s="9"/>
      <c r="K23" s="9"/>
      <c r="L23" s="9"/>
      <c r="M23" s="9"/>
      <c r="N23" s="9">
        <v>22119</v>
      </c>
      <c r="O23" s="3"/>
      <c r="P23" s="3"/>
      <c r="Q23" s="3"/>
      <c r="R23" s="3" t="s">
        <v>27</v>
      </c>
      <c r="S23" s="13">
        <f>N42/1000</f>
        <v>114.62672000000001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36.324719999999999</v>
      </c>
      <c r="T26" s="15">
        <f>M43</f>
        <v>0.31689574647167784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33.771999999999998</v>
      </c>
      <c r="T27" s="16">
        <f>G43</f>
        <v>0.29462589525374189</v>
      </c>
    </row>
    <row r="28" spans="1:20" ht="15">
      <c r="A28" s="4" t="s">
        <v>69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3.5960000000000001</v>
      </c>
      <c r="T29" s="15">
        <f>F43</f>
        <v>3.1371394034479916E-2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39">
        <v>1770</v>
      </c>
      <c r="D31" s="9">
        <v>0</v>
      </c>
      <c r="E31" s="9">
        <v>0</v>
      </c>
      <c r="F31" s="39">
        <v>190</v>
      </c>
      <c r="G31" s="9">
        <v>0</v>
      </c>
      <c r="H31" s="9">
        <v>0</v>
      </c>
      <c r="I31" s="9"/>
      <c r="J31" s="9"/>
      <c r="K31" s="9"/>
      <c r="L31" s="9"/>
      <c r="M31" s="9">
        <v>1545</v>
      </c>
      <c r="N31" s="9">
        <v>3505</v>
      </c>
      <c r="O31" s="17">
        <f>N31/N$39</f>
        <v>3.3377773545376632E-2</v>
      </c>
      <c r="P31" s="18" t="s">
        <v>37</v>
      </c>
      <c r="Q31" s="3"/>
      <c r="R31" s="3" t="s">
        <v>38</v>
      </c>
      <c r="S31" s="14">
        <f>C42/1000</f>
        <v>40.933999999999997</v>
      </c>
      <c r="T31" s="16">
        <f>C43</f>
        <v>0.35710696424010041</v>
      </c>
    </row>
    <row r="32" spans="1:20" ht="15">
      <c r="A32" s="5" t="s">
        <v>39</v>
      </c>
      <c r="B32" s="9">
        <v>1036</v>
      </c>
      <c r="C32" s="39">
        <v>100</v>
      </c>
      <c r="D32" s="9">
        <v>0</v>
      </c>
      <c r="E32" s="9">
        <v>0</v>
      </c>
      <c r="F32" s="39">
        <f>F39-F34-F31</f>
        <v>10</v>
      </c>
      <c r="G32" s="39">
        <f>N32-M32-F32-C32-B32</f>
        <v>2422</v>
      </c>
      <c r="H32" s="9">
        <v>0</v>
      </c>
      <c r="I32" s="9"/>
      <c r="J32" s="9"/>
      <c r="K32" s="9"/>
      <c r="L32" s="9"/>
      <c r="M32" s="9">
        <v>3864</v>
      </c>
      <c r="N32" s="9">
        <v>7432</v>
      </c>
      <c r="O32" s="17">
        <f>N32/N$39</f>
        <v>7.0774211979811444E-2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4357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6266</v>
      </c>
      <c r="N33" s="9">
        <v>10623</v>
      </c>
      <c r="O33" s="17">
        <f>N33/N$39</f>
        <v>0.1011617941148462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38761</v>
      </c>
      <c r="D34" s="9">
        <v>0</v>
      </c>
      <c r="E34" s="9">
        <v>0</v>
      </c>
      <c r="F34" s="9">
        <v>3396</v>
      </c>
      <c r="G34" s="9">
        <v>0</v>
      </c>
      <c r="H34" s="9">
        <v>0</v>
      </c>
      <c r="I34" s="9"/>
      <c r="J34" s="9"/>
      <c r="K34" s="9"/>
      <c r="L34" s="9"/>
      <c r="M34" s="9">
        <v>114</v>
      </c>
      <c r="N34" s="9">
        <v>42271</v>
      </c>
      <c r="O34" s="17">
        <f>N34/N$39</f>
        <v>0.40254261498904864</v>
      </c>
      <c r="P34" s="18" t="s">
        <v>45</v>
      </c>
      <c r="Q34" s="3"/>
      <c r="R34" s="3"/>
      <c r="S34" s="14">
        <f>SUM(S26:S33)</f>
        <v>114.62672000000001</v>
      </c>
      <c r="T34" s="15">
        <f>SUM(T26:T33)</f>
        <v>1</v>
      </c>
    </row>
    <row r="35" spans="1:47" ht="15">
      <c r="A35" s="5" t="s">
        <v>46</v>
      </c>
      <c r="B35" s="9">
        <v>2442</v>
      </c>
      <c r="C35" s="9">
        <v>33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4444</v>
      </c>
      <c r="N35" s="9">
        <v>6920</v>
      </c>
      <c r="O35" s="17">
        <f>N35/N$39</f>
        <v>6.5898485858489661E-2</v>
      </c>
      <c r="P35" s="18" t="s">
        <v>47</v>
      </c>
      <c r="Q35" s="18"/>
    </row>
    <row r="36" spans="1:47" ht="15">
      <c r="A36" s="5" t="s">
        <v>48</v>
      </c>
      <c r="B36" s="9">
        <v>4558</v>
      </c>
      <c r="C36" s="39">
        <v>200</v>
      </c>
      <c r="D36" s="9">
        <v>0</v>
      </c>
      <c r="E36" s="9">
        <v>0</v>
      </c>
      <c r="F36" s="9">
        <v>0</v>
      </c>
      <c r="G36" s="39">
        <v>9300</v>
      </c>
      <c r="H36" s="9">
        <v>0</v>
      </c>
      <c r="I36" s="9"/>
      <c r="J36" s="9"/>
      <c r="K36" s="9"/>
      <c r="L36" s="9"/>
      <c r="M36" s="9">
        <v>12226</v>
      </c>
      <c r="N36" s="38">
        <f>SUM(B36:M36)</f>
        <v>26284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2801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1111</v>
      </c>
      <c r="N37" s="9">
        <v>3912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4063</v>
      </c>
      <c r="N38" s="9">
        <v>4063</v>
      </c>
      <c r="O38" s="18">
        <f>SUM(O31:O35)</f>
        <v>0.67375488048757259</v>
      </c>
      <c r="P38" s="18"/>
      <c r="Q38" s="3"/>
      <c r="R38" s="7" t="s">
        <v>51</v>
      </c>
      <c r="S38" s="19">
        <f>N45/1000</f>
        <v>6.4667200000000005</v>
      </c>
      <c r="T38" s="7"/>
    </row>
    <row r="39" spans="1:47" ht="15">
      <c r="A39" s="5" t="s">
        <v>17</v>
      </c>
      <c r="B39" s="9">
        <v>15194</v>
      </c>
      <c r="C39" s="39">
        <f>SUM(C31:C38)</f>
        <v>40864</v>
      </c>
      <c r="D39" s="9">
        <v>0</v>
      </c>
      <c r="E39" s="9">
        <v>0</v>
      </c>
      <c r="F39" s="9">
        <v>3596</v>
      </c>
      <c r="G39" s="39">
        <f>SUM(G31:G38)</f>
        <v>11722</v>
      </c>
      <c r="H39" s="9">
        <v>0</v>
      </c>
      <c r="I39" s="9"/>
      <c r="J39" s="9"/>
      <c r="K39" s="9"/>
      <c r="L39" s="9"/>
      <c r="M39" s="9">
        <v>33634</v>
      </c>
      <c r="N39" s="38">
        <f>SUM(N31:N38)</f>
        <v>105010</v>
      </c>
      <c r="O39" s="3"/>
      <c r="P39" s="3"/>
      <c r="Q39" s="3"/>
      <c r="R39" s="7" t="s">
        <v>52</v>
      </c>
      <c r="S39" s="20">
        <f>N41/1000</f>
        <v>34.259</v>
      </c>
      <c r="T39" s="15">
        <f>O41</f>
        <v>0.32624511951242741</v>
      </c>
    </row>
    <row r="40" spans="1:47">
      <c r="R40" s="7" t="s">
        <v>53</v>
      </c>
      <c r="S40" s="20">
        <f>N35/1000</f>
        <v>6.92</v>
      </c>
      <c r="T40" s="16">
        <f>O35</f>
        <v>6.5898485858489661E-2</v>
      </c>
    </row>
    <row r="41" spans="1:47" ht="15">
      <c r="A41" s="21" t="s">
        <v>54</v>
      </c>
      <c r="B41" s="22">
        <f>B38+B37+B36</f>
        <v>7359</v>
      </c>
      <c r="C41" s="22">
        <f t="shared" ref="C41:N41" si="0">C38+C37+C36</f>
        <v>200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9300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17400</v>
      </c>
      <c r="N41" s="22">
        <f t="shared" si="0"/>
        <v>34259</v>
      </c>
      <c r="O41" s="17">
        <f>N41/N$39</f>
        <v>0.32624511951242741</v>
      </c>
      <c r="P41" s="17" t="s">
        <v>55</v>
      </c>
      <c r="Q41" s="7"/>
      <c r="R41" s="7" t="s">
        <v>56</v>
      </c>
      <c r="S41" s="20">
        <f>N33/1000</f>
        <v>10.622999999999999</v>
      </c>
      <c r="T41" s="15">
        <f>O33</f>
        <v>0.1011617941148462</v>
      </c>
    </row>
    <row r="42" spans="1:47" ht="15">
      <c r="A42" s="23" t="s">
        <v>57</v>
      </c>
      <c r="B42" s="22"/>
      <c r="C42" s="24">
        <f>C39+C23+C10</f>
        <v>40934</v>
      </c>
      <c r="D42" s="24">
        <f t="shared" ref="D42:L42" si="1">D39+D23+D10</f>
        <v>0</v>
      </c>
      <c r="E42" s="24">
        <f t="shared" si="1"/>
        <v>0</v>
      </c>
      <c r="F42" s="24">
        <f t="shared" si="1"/>
        <v>3596</v>
      </c>
      <c r="G42" s="24">
        <f t="shared" si="1"/>
        <v>33772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36324.720000000001</v>
      </c>
      <c r="N42" s="25">
        <f>SUM(C42:M42)</f>
        <v>114626.72</v>
      </c>
      <c r="O42" s="7"/>
      <c r="P42" s="7"/>
      <c r="Q42" s="7"/>
      <c r="R42" s="7" t="s">
        <v>37</v>
      </c>
      <c r="S42" s="20">
        <f>N31/1000</f>
        <v>3.5049999999999999</v>
      </c>
      <c r="T42" s="15">
        <f>O31</f>
        <v>3.3377773545376632E-2</v>
      </c>
    </row>
    <row r="43" spans="1:47" ht="15">
      <c r="A43" s="23" t="s">
        <v>58</v>
      </c>
      <c r="B43" s="22"/>
      <c r="C43" s="17">
        <f t="shared" ref="C43:M43" si="2">C42/$N42</f>
        <v>0.35710696424010041</v>
      </c>
      <c r="D43" s="17">
        <f t="shared" si="2"/>
        <v>0</v>
      </c>
      <c r="E43" s="17">
        <f t="shared" si="2"/>
        <v>0</v>
      </c>
      <c r="F43" s="17">
        <f t="shared" si="2"/>
        <v>3.1371394034479916E-2</v>
      </c>
      <c r="G43" s="17">
        <f t="shared" si="2"/>
        <v>0.29462589525374189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0.31689574647167784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7.4320000000000004</v>
      </c>
      <c r="T43" s="16">
        <f>O32</f>
        <v>7.0774211979811444E-2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42.271000000000001</v>
      </c>
      <c r="T44" s="16">
        <f>O34</f>
        <v>0.40254261498904864</v>
      </c>
    </row>
    <row r="45" spans="1:47" ht="15">
      <c r="A45" s="6" t="s">
        <v>61</v>
      </c>
      <c r="B45" s="6">
        <f>B23-B39</f>
        <v>3776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2690.7200000000003</v>
      </c>
      <c r="N45" s="25">
        <f>B45+M45</f>
        <v>6466.72</v>
      </c>
      <c r="O45" s="7"/>
      <c r="P45" s="7"/>
      <c r="Q45" s="7"/>
      <c r="R45" s="7" t="s">
        <v>62</v>
      </c>
      <c r="S45" s="20">
        <f>SUM(S39:S44)</f>
        <v>105.01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46CFB-85CA-44DD-ADC5-A6F001892020}"/>
</file>

<file path=customXml/itemProps2.xml><?xml version="1.0" encoding="utf-8"?>
<ds:datastoreItem xmlns:ds="http://schemas.openxmlformats.org/officeDocument/2006/customXml" ds:itemID="{331C6B4B-0FA2-4CF8-8047-3ED7F3179B00}"/>
</file>

<file path=customXml/itemProps3.xml><?xml version="1.0" encoding="utf-8"?>
<ds:datastoreItem xmlns:ds="http://schemas.openxmlformats.org/officeDocument/2006/customXml" ds:itemID="{3F7AD5B0-AFDE-4C63-B6E0-430C1A497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Västerbotten</vt:lpstr>
      <vt:lpstr>Nordmaling</vt:lpstr>
      <vt:lpstr>Bjurholm</vt:lpstr>
      <vt:lpstr>Vindeln</vt:lpstr>
      <vt:lpstr>Robertsfors</vt:lpstr>
      <vt:lpstr>Norsjö</vt:lpstr>
      <vt:lpstr>Malå</vt:lpstr>
      <vt:lpstr>Storuman</vt:lpstr>
      <vt:lpstr>Sorsele</vt:lpstr>
      <vt:lpstr>Dorotea</vt:lpstr>
      <vt:lpstr>Vännäs</vt:lpstr>
      <vt:lpstr>Vilhelmina</vt:lpstr>
      <vt:lpstr>Åsele</vt:lpstr>
      <vt:lpstr>Umeå</vt:lpstr>
      <vt:lpstr>Lycksele</vt:lpstr>
      <vt:lpstr>Skellefteå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lastModifiedBy>Kaj</cp:lastModifiedBy>
  <dcterms:created xsi:type="dcterms:W3CDTF">2016-02-06T14:03:54Z</dcterms:created>
  <dcterms:modified xsi:type="dcterms:W3CDTF">2016-03-30T01:46:13Z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