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8" windowWidth="20016" windowHeight="7980" tabRatio="756" activeTab="1"/>
  </bookViews>
  <sheets>
    <sheet name="Ockelbo" sheetId="1" r:id="rId1"/>
    <sheet name="Hofors" sheetId="2" r:id="rId2"/>
    <sheet name="Ovanåker" sheetId="3" r:id="rId3"/>
    <sheet name="Nordanstig" sheetId="4" r:id="rId4"/>
    <sheet name="Ljusdal" sheetId="5" r:id="rId5"/>
    <sheet name="Gävle" sheetId="6" r:id="rId6"/>
    <sheet name="Sandviken" sheetId="7" r:id="rId7"/>
    <sheet name="Söderhamn" sheetId="8" r:id="rId8"/>
    <sheet name="Bollnäs" sheetId="9" r:id="rId9"/>
    <sheet name="Hudiksvall" sheetId="10" r:id="rId10"/>
    <sheet name="Gävleborg" sheetId="11" r:id="rId11"/>
    <sheet name="Sankeydata jämför" sheetId="12" r:id="rId12"/>
  </sheets>
  <externalReferences>
    <externalReference r:id="rId13"/>
  </externalReferences>
  <calcPr calcId="145621"/>
</workbook>
</file>

<file path=xl/calcChain.xml><?xml version="1.0" encoding="utf-8"?>
<calcChain xmlns="http://schemas.openxmlformats.org/spreadsheetml/2006/main">
  <c r="F11" i="6" l="1"/>
  <c r="K9" i="10" l="1"/>
  <c r="O10" i="8"/>
  <c r="K9" i="8"/>
  <c r="E10" i="11" l="1"/>
  <c r="E13" i="11"/>
  <c r="E14" i="11"/>
  <c r="G5" i="11"/>
  <c r="G6" i="11"/>
  <c r="G7" i="11"/>
  <c r="G8" i="11"/>
  <c r="G10" i="11"/>
  <c r="G12" i="11"/>
  <c r="G13" i="11"/>
  <c r="G14" i="11"/>
  <c r="F11" i="8"/>
  <c r="F11" i="7"/>
  <c r="F12" i="6" l="1"/>
  <c r="F4" i="6"/>
  <c r="H6" i="9" l="1"/>
  <c r="H10" i="9"/>
  <c r="C10" i="9"/>
  <c r="C6" i="9"/>
  <c r="C7" i="9"/>
  <c r="C6" i="4"/>
  <c r="C7" i="4"/>
  <c r="H7" i="4" s="1"/>
  <c r="C10" i="4"/>
  <c r="H6" i="4"/>
  <c r="H10" i="4"/>
  <c r="H6" i="3"/>
  <c r="H7" i="3"/>
  <c r="H10" i="3"/>
  <c r="C6" i="3"/>
  <c r="C7" i="3"/>
  <c r="C10" i="3"/>
  <c r="C6" i="2"/>
  <c r="C7" i="2"/>
  <c r="C10" i="2"/>
  <c r="H6" i="1"/>
  <c r="H7" i="1"/>
  <c r="H10" i="1"/>
  <c r="C10" i="1"/>
  <c r="C6" i="1"/>
  <c r="C7" i="1"/>
  <c r="O12" i="12"/>
  <c r="N11" i="12"/>
  <c r="M11" i="12"/>
  <c r="L11" i="12"/>
  <c r="J11" i="12"/>
  <c r="I11" i="12"/>
  <c r="N10" i="12"/>
  <c r="M10" i="12"/>
  <c r="L10" i="12"/>
  <c r="K10" i="12"/>
  <c r="J10" i="12"/>
  <c r="I10" i="12"/>
  <c r="N9" i="12"/>
  <c r="M9" i="12"/>
  <c r="L9" i="12"/>
  <c r="K9" i="12"/>
  <c r="J9" i="12"/>
  <c r="I9" i="12"/>
  <c r="N8" i="12"/>
  <c r="M8" i="12"/>
  <c r="L8" i="12"/>
  <c r="J8" i="12"/>
  <c r="I8" i="12"/>
  <c r="N7" i="12"/>
  <c r="M7" i="12"/>
  <c r="L7" i="12"/>
  <c r="J7" i="12"/>
  <c r="I7" i="12"/>
  <c r="N6" i="12"/>
  <c r="M6" i="12"/>
  <c r="L6" i="12"/>
  <c r="K6" i="12"/>
  <c r="J6" i="12"/>
  <c r="I6" i="12"/>
  <c r="N5" i="12"/>
  <c r="M5" i="12"/>
  <c r="L5" i="12"/>
  <c r="K5" i="12"/>
  <c r="J5" i="12"/>
  <c r="I5" i="12"/>
  <c r="N4" i="12"/>
  <c r="M4" i="12"/>
  <c r="L4" i="12"/>
  <c r="K4" i="12"/>
  <c r="J4" i="12"/>
  <c r="I4" i="12"/>
  <c r="L13" i="12" l="1"/>
  <c r="O10" i="12"/>
  <c r="O9" i="12"/>
  <c r="C9" i="12" s="1"/>
  <c r="I13" i="12"/>
  <c r="M13" i="12"/>
  <c r="O5" i="12"/>
  <c r="C5" i="12" s="1"/>
  <c r="O6" i="12"/>
  <c r="C6" i="12" s="1"/>
  <c r="J13" i="12"/>
  <c r="N13" i="12"/>
  <c r="O4" i="12"/>
  <c r="C4" i="12" l="1"/>
  <c r="G7" i="12" l="1"/>
  <c r="G8" i="12"/>
  <c r="C14" i="12" l="1"/>
  <c r="F9" i="12" l="1"/>
  <c r="F8" i="12"/>
  <c r="F7" i="12"/>
  <c r="F6" i="12"/>
  <c r="F5" i="12"/>
  <c r="F4" i="12"/>
  <c r="F10" i="12"/>
  <c r="F11" i="12"/>
  <c r="G15" i="12"/>
  <c r="E15" i="12"/>
  <c r="K11" i="12"/>
  <c r="K15" i="12" l="1"/>
  <c r="O11" i="12"/>
  <c r="E20" i="12" s="1"/>
  <c r="H10" i="12"/>
  <c r="F15" i="12"/>
  <c r="F20" i="12" s="1"/>
  <c r="E5" i="12"/>
  <c r="E9" i="12"/>
  <c r="E6" i="12"/>
  <c r="H6" i="12" s="1"/>
  <c r="E4" i="12"/>
  <c r="H4" i="12" s="1"/>
  <c r="E8" i="12"/>
  <c r="E7" i="12"/>
  <c r="C12" i="12"/>
  <c r="F19" i="12" l="1"/>
  <c r="H5" i="12"/>
  <c r="E19" i="12"/>
  <c r="H9" i="12"/>
  <c r="F21" i="12"/>
  <c r="C20" i="12"/>
  <c r="C13" i="12"/>
  <c r="C19" i="12" l="1"/>
  <c r="C21" i="12" s="1"/>
  <c r="E21" i="12"/>
  <c r="C11" i="12"/>
  <c r="C15" i="12" s="1"/>
  <c r="H11" i="12" s="1"/>
  <c r="K8" i="12" l="1"/>
  <c r="O8" i="12" s="1"/>
  <c r="C8" i="12" s="1"/>
  <c r="H8" i="12" l="1"/>
  <c r="K7" i="12" l="1"/>
  <c r="O7" i="12" l="1"/>
  <c r="K13" i="12"/>
  <c r="J14" i="12" l="1"/>
  <c r="O14" i="12"/>
  <c r="C22" i="12" s="1"/>
  <c r="I14" i="12"/>
  <c r="N14" i="12"/>
  <c r="K14" i="12"/>
  <c r="L14" i="12"/>
  <c r="M14" i="12"/>
  <c r="C7" i="12"/>
  <c r="O13" i="12"/>
  <c r="H7" i="12" l="1"/>
  <c r="C16" i="12"/>
  <c r="D22" i="12" s="1"/>
  <c r="A7" i="12" l="1"/>
  <c r="A10" i="12"/>
  <c r="A6" i="12"/>
  <c r="A12" i="12"/>
  <c r="A9" i="12"/>
  <c r="A5" i="12"/>
  <c r="A14" i="12"/>
  <c r="A4" i="12"/>
  <c r="A13" i="12"/>
  <c r="A15" i="12"/>
  <c r="A8" i="12"/>
  <c r="A16" i="12" l="1"/>
  <c r="C6" i="6"/>
  <c r="C7" i="6"/>
  <c r="C6" i="11"/>
  <c r="C7" i="11"/>
  <c r="J10" i="11"/>
  <c r="K10" i="11"/>
  <c r="L10" i="11"/>
  <c r="M10" i="11"/>
  <c r="N10" i="11"/>
  <c r="I10" i="11"/>
  <c r="N6" i="11"/>
  <c r="N7" i="11"/>
  <c r="M6" i="11"/>
  <c r="M7" i="11"/>
  <c r="L6" i="11"/>
  <c r="L7" i="11"/>
  <c r="K6" i="11"/>
  <c r="K7" i="11"/>
  <c r="J6" i="11"/>
  <c r="J7" i="11"/>
  <c r="I6" i="11"/>
  <c r="I7" i="11"/>
  <c r="O10" i="6"/>
  <c r="C10" i="6" s="1"/>
  <c r="G18" i="10"/>
  <c r="F18" i="10"/>
  <c r="E18" i="10"/>
  <c r="C17" i="10"/>
  <c r="C16" i="10"/>
  <c r="C15" i="10"/>
  <c r="N14" i="10"/>
  <c r="M14" i="10"/>
  <c r="L14" i="10"/>
  <c r="K14" i="10"/>
  <c r="J14" i="10"/>
  <c r="I14" i="10"/>
  <c r="F14" i="10"/>
  <c r="N13" i="10"/>
  <c r="M13" i="10"/>
  <c r="L13" i="10"/>
  <c r="K13" i="10"/>
  <c r="J13" i="10"/>
  <c r="I13" i="10"/>
  <c r="F13" i="10"/>
  <c r="N12" i="10"/>
  <c r="M12" i="10"/>
  <c r="L12" i="10"/>
  <c r="K12" i="10"/>
  <c r="J12" i="10"/>
  <c r="I12" i="10"/>
  <c r="F12" i="10"/>
  <c r="E12" i="10"/>
  <c r="N11" i="10"/>
  <c r="M11" i="10"/>
  <c r="L11" i="10"/>
  <c r="K11" i="10"/>
  <c r="J11" i="10"/>
  <c r="I11" i="10"/>
  <c r="G11" i="10"/>
  <c r="G11" i="11" s="1"/>
  <c r="F11" i="10"/>
  <c r="E11" i="10"/>
  <c r="N9" i="10"/>
  <c r="M9" i="10"/>
  <c r="L9" i="10"/>
  <c r="J9" i="10"/>
  <c r="I9" i="10"/>
  <c r="G9" i="10"/>
  <c r="F10" i="10"/>
  <c r="F10" i="11" s="1"/>
  <c r="E9" i="10"/>
  <c r="N8" i="10"/>
  <c r="M8" i="10"/>
  <c r="L8" i="10"/>
  <c r="K8" i="10"/>
  <c r="J8" i="10"/>
  <c r="I8" i="10"/>
  <c r="F8" i="10"/>
  <c r="E8" i="10"/>
  <c r="N5" i="10"/>
  <c r="M5" i="10"/>
  <c r="L5" i="10"/>
  <c r="K5" i="10"/>
  <c r="J5" i="10"/>
  <c r="I5" i="10"/>
  <c r="F5" i="10"/>
  <c r="E5" i="10"/>
  <c r="N4" i="10"/>
  <c r="M4" i="10"/>
  <c r="L4" i="10"/>
  <c r="K4" i="10"/>
  <c r="J4" i="10"/>
  <c r="I4" i="10"/>
  <c r="F4" i="10"/>
  <c r="E4" i="10"/>
  <c r="F18" i="9"/>
  <c r="E18" i="9"/>
  <c r="C17" i="9"/>
  <c r="C16" i="9"/>
  <c r="C15" i="9"/>
  <c r="N14" i="9"/>
  <c r="M14" i="9"/>
  <c r="L14" i="9"/>
  <c r="K14" i="9"/>
  <c r="J14" i="9"/>
  <c r="I14" i="9"/>
  <c r="N13" i="9"/>
  <c r="M13" i="9"/>
  <c r="L13" i="9"/>
  <c r="K13" i="9"/>
  <c r="J13" i="9"/>
  <c r="I13" i="9"/>
  <c r="N12" i="9"/>
  <c r="M12" i="9"/>
  <c r="L12" i="9"/>
  <c r="K12" i="9"/>
  <c r="J12" i="9"/>
  <c r="I12" i="9"/>
  <c r="F12" i="9"/>
  <c r="E12" i="9"/>
  <c r="N11" i="9"/>
  <c r="M11" i="9"/>
  <c r="L11" i="9"/>
  <c r="K11" i="9"/>
  <c r="J11" i="9"/>
  <c r="I11" i="9"/>
  <c r="F11" i="9"/>
  <c r="E11" i="9"/>
  <c r="N9" i="9"/>
  <c r="M9" i="9"/>
  <c r="L9" i="9"/>
  <c r="K9" i="9"/>
  <c r="J9" i="9"/>
  <c r="I9" i="9"/>
  <c r="F9" i="9"/>
  <c r="E9" i="9"/>
  <c r="N8" i="9"/>
  <c r="M8" i="9"/>
  <c r="L8" i="9"/>
  <c r="K8" i="9"/>
  <c r="J8" i="9"/>
  <c r="I8" i="9"/>
  <c r="F8" i="9"/>
  <c r="E8" i="9"/>
  <c r="N5" i="9"/>
  <c r="M5" i="9"/>
  <c r="L5" i="9"/>
  <c r="K5" i="9"/>
  <c r="J5" i="9"/>
  <c r="I5" i="9"/>
  <c r="F7" i="9"/>
  <c r="F7" i="11" s="1"/>
  <c r="E7" i="9"/>
  <c r="E7" i="11" s="1"/>
  <c r="N4" i="9"/>
  <c r="M4" i="9"/>
  <c r="L4" i="9"/>
  <c r="K4" i="9"/>
  <c r="J4" i="9"/>
  <c r="I4" i="9"/>
  <c r="F4" i="9"/>
  <c r="E4" i="9"/>
  <c r="G18" i="8"/>
  <c r="F18" i="8"/>
  <c r="E18" i="8"/>
  <c r="C17" i="8"/>
  <c r="C15" i="8"/>
  <c r="N14" i="8"/>
  <c r="M14" i="8"/>
  <c r="L14" i="8"/>
  <c r="K14" i="8"/>
  <c r="J14" i="8"/>
  <c r="I14" i="8"/>
  <c r="F14" i="8"/>
  <c r="N13" i="8"/>
  <c r="M13" i="8"/>
  <c r="L13" i="8"/>
  <c r="K13" i="8"/>
  <c r="J13" i="8"/>
  <c r="I13" i="8"/>
  <c r="F13" i="8"/>
  <c r="N12" i="8"/>
  <c r="M12" i="8"/>
  <c r="L12" i="8"/>
  <c r="K12" i="8"/>
  <c r="J12" i="8"/>
  <c r="I12" i="8"/>
  <c r="F12" i="8"/>
  <c r="E12" i="8"/>
  <c r="N11" i="8"/>
  <c r="M11" i="8"/>
  <c r="L11" i="8"/>
  <c r="K11" i="8"/>
  <c r="J11" i="8"/>
  <c r="I11" i="8"/>
  <c r="E11" i="8"/>
  <c r="N9" i="8"/>
  <c r="M9" i="8"/>
  <c r="L9" i="8"/>
  <c r="J9" i="8"/>
  <c r="I9" i="8"/>
  <c r="G9" i="8"/>
  <c r="F9" i="8"/>
  <c r="E9" i="8"/>
  <c r="N8" i="8"/>
  <c r="M8" i="8"/>
  <c r="L8" i="8"/>
  <c r="K8" i="8"/>
  <c r="J8" i="8"/>
  <c r="I8" i="8"/>
  <c r="F8" i="8"/>
  <c r="E8" i="8"/>
  <c r="N5" i="8"/>
  <c r="M5" i="8"/>
  <c r="L5" i="8"/>
  <c r="K5" i="8"/>
  <c r="J5" i="8"/>
  <c r="I5" i="8"/>
  <c r="F5" i="8"/>
  <c r="E5" i="8"/>
  <c r="N4" i="8"/>
  <c r="M4" i="8"/>
  <c r="L4" i="8"/>
  <c r="K4" i="8"/>
  <c r="J4" i="8"/>
  <c r="I4" i="8"/>
  <c r="F4" i="8"/>
  <c r="E4" i="8"/>
  <c r="F18" i="7"/>
  <c r="E18" i="7"/>
  <c r="C17" i="7"/>
  <c r="C16" i="7"/>
  <c r="C15" i="7"/>
  <c r="N14" i="7"/>
  <c r="M14" i="7"/>
  <c r="L14" i="7"/>
  <c r="K14" i="7"/>
  <c r="J14" i="7"/>
  <c r="I14" i="7"/>
  <c r="N13" i="7"/>
  <c r="M13" i="7"/>
  <c r="L13" i="7"/>
  <c r="K13" i="7"/>
  <c r="J13" i="7"/>
  <c r="I13" i="7"/>
  <c r="N12" i="7"/>
  <c r="M12" i="7"/>
  <c r="L12" i="7"/>
  <c r="K12" i="7"/>
  <c r="J12" i="7"/>
  <c r="I12" i="7"/>
  <c r="F12" i="7"/>
  <c r="E12" i="7"/>
  <c r="N11" i="7"/>
  <c r="M11" i="7"/>
  <c r="L11" i="7"/>
  <c r="K11" i="7"/>
  <c r="J11" i="7"/>
  <c r="I11" i="7"/>
  <c r="E11" i="7"/>
  <c r="N9" i="7"/>
  <c r="M9" i="7"/>
  <c r="L9" i="7"/>
  <c r="K9" i="7"/>
  <c r="J9" i="7"/>
  <c r="I9" i="7"/>
  <c r="F9" i="7"/>
  <c r="E9" i="7"/>
  <c r="N8" i="7"/>
  <c r="M8" i="7"/>
  <c r="L8" i="7"/>
  <c r="K8" i="7"/>
  <c r="J8" i="7"/>
  <c r="I8" i="7"/>
  <c r="F8" i="7"/>
  <c r="E8" i="7"/>
  <c r="N5" i="7"/>
  <c r="M5" i="7"/>
  <c r="L5" i="7"/>
  <c r="K5" i="7"/>
  <c r="J5" i="7"/>
  <c r="I5" i="7"/>
  <c r="F6" i="7"/>
  <c r="F6" i="11" s="1"/>
  <c r="E6" i="7"/>
  <c r="E6" i="11" s="1"/>
  <c r="N4" i="7"/>
  <c r="M4" i="7"/>
  <c r="L4" i="7"/>
  <c r="K4" i="7"/>
  <c r="J4" i="7"/>
  <c r="I4" i="7"/>
  <c r="F4" i="7"/>
  <c r="E4" i="7"/>
  <c r="G18" i="6"/>
  <c r="F18" i="6"/>
  <c r="E18" i="6"/>
  <c r="C17" i="6"/>
  <c r="C16" i="6"/>
  <c r="C15" i="6"/>
  <c r="N14" i="6"/>
  <c r="M14" i="6"/>
  <c r="L14" i="6"/>
  <c r="K14" i="6"/>
  <c r="J14" i="6"/>
  <c r="I14" i="6"/>
  <c r="F14" i="6"/>
  <c r="N13" i="6"/>
  <c r="M13" i="6"/>
  <c r="L13" i="6"/>
  <c r="K13" i="6"/>
  <c r="J13" i="6"/>
  <c r="I13" i="6"/>
  <c r="F13" i="6"/>
  <c r="N12" i="6"/>
  <c r="M12" i="6"/>
  <c r="L12" i="6"/>
  <c r="K12" i="6"/>
  <c r="J12" i="6"/>
  <c r="I12" i="6"/>
  <c r="E12" i="6"/>
  <c r="N11" i="6"/>
  <c r="M11" i="6"/>
  <c r="L11" i="6"/>
  <c r="K11" i="6"/>
  <c r="J11" i="6"/>
  <c r="I11" i="6"/>
  <c r="E11" i="6"/>
  <c r="N9" i="6"/>
  <c r="M9" i="6"/>
  <c r="L9" i="6"/>
  <c r="J9" i="6"/>
  <c r="I9" i="6"/>
  <c r="G9" i="6"/>
  <c r="F9" i="6"/>
  <c r="E9" i="6"/>
  <c r="N8" i="6"/>
  <c r="M8" i="6"/>
  <c r="L8" i="6"/>
  <c r="K8" i="6"/>
  <c r="J8" i="6"/>
  <c r="I8" i="6"/>
  <c r="F8" i="6"/>
  <c r="E8" i="6"/>
  <c r="N5" i="6"/>
  <c r="M5" i="6"/>
  <c r="L5" i="6"/>
  <c r="K5" i="6"/>
  <c r="J5" i="6"/>
  <c r="I5" i="6"/>
  <c r="E5" i="6"/>
  <c r="N4" i="6"/>
  <c r="M4" i="6"/>
  <c r="L4" i="6"/>
  <c r="K4" i="6"/>
  <c r="J4" i="6"/>
  <c r="I4" i="6"/>
  <c r="E4" i="6"/>
  <c r="F18" i="5"/>
  <c r="C17" i="5"/>
  <c r="C15" i="5"/>
  <c r="N14" i="5"/>
  <c r="M14" i="5"/>
  <c r="L14" i="5"/>
  <c r="K14" i="5"/>
  <c r="J14" i="5"/>
  <c r="I14" i="5"/>
  <c r="N13" i="5"/>
  <c r="M13" i="5"/>
  <c r="L13" i="5"/>
  <c r="K13" i="5"/>
  <c r="J13" i="5"/>
  <c r="I13" i="5"/>
  <c r="N12" i="5"/>
  <c r="M12" i="5"/>
  <c r="L12" i="5"/>
  <c r="K12" i="5"/>
  <c r="J12" i="5"/>
  <c r="I12" i="5"/>
  <c r="F12" i="5"/>
  <c r="N11" i="5"/>
  <c r="M11" i="5"/>
  <c r="L11" i="5"/>
  <c r="K11" i="5"/>
  <c r="J11" i="5"/>
  <c r="I11" i="5"/>
  <c r="F11" i="5"/>
  <c r="N9" i="5"/>
  <c r="M9" i="5"/>
  <c r="L9" i="5"/>
  <c r="K9" i="5"/>
  <c r="J9" i="5"/>
  <c r="I9" i="5"/>
  <c r="F9" i="5"/>
  <c r="N8" i="5"/>
  <c r="M8" i="5"/>
  <c r="L8" i="5"/>
  <c r="K8" i="5"/>
  <c r="J8" i="5"/>
  <c r="I8" i="5"/>
  <c r="F8" i="5"/>
  <c r="N5" i="5"/>
  <c r="M5" i="5"/>
  <c r="L5" i="5"/>
  <c r="K5" i="5"/>
  <c r="J5" i="5"/>
  <c r="I5" i="5"/>
  <c r="F5" i="5"/>
  <c r="N4" i="5"/>
  <c r="M4" i="5"/>
  <c r="L4" i="5"/>
  <c r="K4" i="5"/>
  <c r="J4" i="5"/>
  <c r="I4" i="5"/>
  <c r="F4" i="5"/>
  <c r="F18" i="4"/>
  <c r="C17" i="4"/>
  <c r="C16" i="4"/>
  <c r="C15" i="4"/>
  <c r="N14" i="4"/>
  <c r="M14" i="4"/>
  <c r="L14" i="4"/>
  <c r="K14" i="4"/>
  <c r="J14" i="4"/>
  <c r="I14" i="4"/>
  <c r="N13" i="4"/>
  <c r="M13" i="4"/>
  <c r="L13" i="4"/>
  <c r="K13" i="4"/>
  <c r="J13" i="4"/>
  <c r="I13" i="4"/>
  <c r="N12" i="4"/>
  <c r="M12" i="4"/>
  <c r="L12" i="4"/>
  <c r="K12" i="4"/>
  <c r="J12" i="4"/>
  <c r="I12" i="4"/>
  <c r="F12" i="4"/>
  <c r="N11" i="4"/>
  <c r="M11" i="4"/>
  <c r="L11" i="4"/>
  <c r="K11" i="4"/>
  <c r="J11" i="4"/>
  <c r="I11" i="4"/>
  <c r="F11" i="4"/>
  <c r="N9" i="4"/>
  <c r="M9" i="4"/>
  <c r="L9" i="4"/>
  <c r="K9" i="4"/>
  <c r="J9" i="4"/>
  <c r="I9" i="4"/>
  <c r="F9" i="4"/>
  <c r="N8" i="4"/>
  <c r="M8" i="4"/>
  <c r="L8" i="4"/>
  <c r="K8" i="4"/>
  <c r="J8" i="4"/>
  <c r="I8" i="4"/>
  <c r="F8" i="4"/>
  <c r="N5" i="4"/>
  <c r="M5" i="4"/>
  <c r="L5" i="4"/>
  <c r="K5" i="4"/>
  <c r="J5" i="4"/>
  <c r="I5" i="4"/>
  <c r="F5" i="4"/>
  <c r="N4" i="4"/>
  <c r="M4" i="4"/>
  <c r="L4" i="4"/>
  <c r="K4" i="4"/>
  <c r="J4" i="4"/>
  <c r="I4" i="4"/>
  <c r="F4" i="4"/>
  <c r="F18" i="3"/>
  <c r="C15" i="3"/>
  <c r="N14" i="3"/>
  <c r="M14" i="3"/>
  <c r="L14" i="3"/>
  <c r="K14" i="3"/>
  <c r="J14" i="3"/>
  <c r="I14" i="3"/>
  <c r="N13" i="3"/>
  <c r="M13" i="3"/>
  <c r="L13" i="3"/>
  <c r="K13" i="3"/>
  <c r="J13" i="3"/>
  <c r="I13" i="3"/>
  <c r="N12" i="3"/>
  <c r="M12" i="3"/>
  <c r="L12" i="3"/>
  <c r="K12" i="3"/>
  <c r="J12" i="3"/>
  <c r="I12" i="3"/>
  <c r="F12" i="3"/>
  <c r="N11" i="3"/>
  <c r="M11" i="3"/>
  <c r="L11" i="3"/>
  <c r="K11" i="3"/>
  <c r="J11" i="3"/>
  <c r="I11" i="3"/>
  <c r="F11" i="3"/>
  <c r="N9" i="3"/>
  <c r="M9" i="3"/>
  <c r="L9" i="3"/>
  <c r="K9" i="3"/>
  <c r="J9" i="3"/>
  <c r="I9" i="3"/>
  <c r="F9" i="3"/>
  <c r="N8" i="3"/>
  <c r="M8" i="3"/>
  <c r="L8" i="3"/>
  <c r="K8" i="3"/>
  <c r="J8" i="3"/>
  <c r="I8" i="3"/>
  <c r="F8" i="3"/>
  <c r="N5" i="3"/>
  <c r="M5" i="3"/>
  <c r="L5" i="3"/>
  <c r="K5" i="3"/>
  <c r="J5" i="3"/>
  <c r="I5" i="3"/>
  <c r="F5" i="3"/>
  <c r="N4" i="3"/>
  <c r="M4" i="3"/>
  <c r="L4" i="3"/>
  <c r="K4" i="3"/>
  <c r="J4" i="3"/>
  <c r="I4" i="3"/>
  <c r="F4" i="3"/>
  <c r="F18" i="2"/>
  <c r="E18" i="2"/>
  <c r="C17" i="2"/>
  <c r="C16" i="2"/>
  <c r="C15" i="2"/>
  <c r="N14" i="2"/>
  <c r="M14" i="2"/>
  <c r="L14" i="2"/>
  <c r="K14" i="2"/>
  <c r="J14" i="2"/>
  <c r="I14" i="2"/>
  <c r="F14" i="2"/>
  <c r="N13" i="2"/>
  <c r="M13" i="2"/>
  <c r="L13" i="2"/>
  <c r="K13" i="2"/>
  <c r="J13" i="2"/>
  <c r="I13" i="2"/>
  <c r="F13" i="2"/>
  <c r="N12" i="2"/>
  <c r="M12" i="2"/>
  <c r="L12" i="2"/>
  <c r="K12" i="2"/>
  <c r="J12" i="2"/>
  <c r="I12" i="2"/>
  <c r="F12" i="2"/>
  <c r="E12" i="2"/>
  <c r="N11" i="2"/>
  <c r="M11" i="2"/>
  <c r="L11" i="2"/>
  <c r="K11" i="2"/>
  <c r="J11" i="2"/>
  <c r="I11" i="2"/>
  <c r="F11" i="2"/>
  <c r="E11" i="2"/>
  <c r="N9" i="2"/>
  <c r="M9" i="2"/>
  <c r="L9" i="2"/>
  <c r="K9" i="2"/>
  <c r="J9" i="2"/>
  <c r="I9" i="2"/>
  <c r="F9" i="2"/>
  <c r="E9" i="2"/>
  <c r="N8" i="2"/>
  <c r="M8" i="2"/>
  <c r="L8" i="2"/>
  <c r="K8" i="2"/>
  <c r="J8" i="2"/>
  <c r="I8" i="2"/>
  <c r="F8" i="2"/>
  <c r="E8" i="2"/>
  <c r="N5" i="2"/>
  <c r="M5" i="2"/>
  <c r="L5" i="2"/>
  <c r="K5" i="2"/>
  <c r="J5" i="2"/>
  <c r="I5" i="2"/>
  <c r="F5" i="2"/>
  <c r="E5" i="2"/>
  <c r="N4" i="2"/>
  <c r="M4" i="2"/>
  <c r="L4" i="2"/>
  <c r="K4" i="2"/>
  <c r="J4" i="2"/>
  <c r="I4" i="2"/>
  <c r="F4" i="2"/>
  <c r="E4" i="2"/>
  <c r="F18" i="1"/>
  <c r="C17" i="1"/>
  <c r="C16" i="1"/>
  <c r="C15" i="1"/>
  <c r="N14" i="1"/>
  <c r="M14" i="1"/>
  <c r="L14" i="1"/>
  <c r="K14" i="1"/>
  <c r="J14" i="1"/>
  <c r="I14" i="1"/>
  <c r="F14" i="1"/>
  <c r="N13" i="1"/>
  <c r="M13" i="1"/>
  <c r="L13" i="1"/>
  <c r="K13" i="1"/>
  <c r="J13" i="1"/>
  <c r="I13" i="1"/>
  <c r="F13" i="1"/>
  <c r="F13" i="11" s="1"/>
  <c r="N12" i="1"/>
  <c r="M12" i="1"/>
  <c r="L12" i="1"/>
  <c r="K12" i="1"/>
  <c r="J12" i="1"/>
  <c r="I12" i="1"/>
  <c r="N11" i="1"/>
  <c r="M11" i="1"/>
  <c r="L11" i="1"/>
  <c r="K11" i="1"/>
  <c r="J11" i="1"/>
  <c r="I11" i="1"/>
  <c r="N9" i="1"/>
  <c r="M9" i="1"/>
  <c r="L9" i="1"/>
  <c r="K9" i="1"/>
  <c r="J9" i="1"/>
  <c r="I9" i="1"/>
  <c r="N8" i="1"/>
  <c r="M8" i="1"/>
  <c r="L8" i="1"/>
  <c r="K8" i="1"/>
  <c r="J8" i="1"/>
  <c r="I8" i="1"/>
  <c r="N5" i="1"/>
  <c r="M5" i="1"/>
  <c r="L5" i="1"/>
  <c r="K5" i="1"/>
  <c r="J5" i="1"/>
  <c r="I5" i="1"/>
  <c r="N4" i="1"/>
  <c r="M4" i="1"/>
  <c r="L4" i="1"/>
  <c r="K4" i="1"/>
  <c r="J4" i="1"/>
  <c r="I4" i="1"/>
  <c r="F5" i="1"/>
  <c r="F8" i="1"/>
  <c r="F9" i="1"/>
  <c r="F11" i="1"/>
  <c r="F12" i="1"/>
  <c r="F4" i="1"/>
  <c r="F11" i="11" l="1"/>
  <c r="G9" i="11"/>
  <c r="F9" i="11"/>
  <c r="F18" i="11"/>
  <c r="F8" i="11"/>
  <c r="E5" i="11"/>
  <c r="E8" i="11"/>
  <c r="E9" i="11"/>
  <c r="E11" i="11"/>
  <c r="E12" i="11"/>
  <c r="F4" i="11"/>
  <c r="F12" i="11"/>
  <c r="F5" i="11"/>
  <c r="F14" i="11"/>
  <c r="E18" i="11"/>
  <c r="H7" i="11"/>
  <c r="H7" i="9"/>
  <c r="C14" i="2"/>
  <c r="H6" i="11"/>
  <c r="O10" i="11"/>
  <c r="C10" i="11" s="1"/>
  <c r="H10" i="11" s="1"/>
  <c r="H6" i="7"/>
  <c r="G4" i="11"/>
  <c r="O15" i="11"/>
  <c r="G18" i="11"/>
  <c r="H13" i="11" l="1"/>
  <c r="C17" i="11"/>
  <c r="C16" i="11"/>
  <c r="K8" i="11"/>
  <c r="K12" i="11"/>
  <c r="J5" i="11"/>
  <c r="J12" i="11"/>
  <c r="I9" i="11"/>
  <c r="O15" i="10"/>
  <c r="O15" i="9"/>
  <c r="O15" i="8"/>
  <c r="O15" i="7"/>
  <c r="O15" i="6"/>
  <c r="O15" i="5"/>
  <c r="O15" i="4"/>
  <c r="O15" i="3"/>
  <c r="O15" i="2"/>
  <c r="O15" i="1"/>
  <c r="K4" i="11" l="1"/>
  <c r="L9" i="11"/>
  <c r="M14" i="11"/>
  <c r="N14" i="11"/>
  <c r="N9" i="11"/>
  <c r="J4" i="11"/>
  <c r="I12" i="11"/>
  <c r="J11" i="11"/>
  <c r="M9" i="11"/>
  <c r="I8" i="11"/>
  <c r="K5" i="11"/>
  <c r="J14" i="11"/>
  <c r="L8" i="11"/>
  <c r="M13" i="11"/>
  <c r="N13" i="11"/>
  <c r="N8" i="11"/>
  <c r="J8" i="11"/>
  <c r="L12" i="11"/>
  <c r="L5" i="11"/>
  <c r="M12" i="11"/>
  <c r="M5" i="11"/>
  <c r="N12" i="11"/>
  <c r="N5" i="11"/>
  <c r="J9" i="11"/>
  <c r="L13" i="11"/>
  <c r="M8" i="11"/>
  <c r="I5" i="11"/>
  <c r="L11" i="11"/>
  <c r="M4" i="11"/>
  <c r="M11" i="11"/>
  <c r="N11" i="11"/>
  <c r="H13" i="3"/>
  <c r="H13" i="1"/>
  <c r="H13" i="4"/>
  <c r="H13" i="2"/>
  <c r="O12" i="11" l="1"/>
  <c r="C12" i="11" s="1"/>
  <c r="O8" i="11"/>
  <c r="C8" i="11" s="1"/>
  <c r="O5" i="11"/>
  <c r="C5" i="11" s="1"/>
  <c r="M16" i="11"/>
  <c r="O14" i="4"/>
  <c r="F22" i="1"/>
  <c r="M16" i="1"/>
  <c r="O5" i="1"/>
  <c r="C5" i="1" s="1"/>
  <c r="H5" i="1" s="1"/>
  <c r="O5" i="4"/>
  <c r="C5" i="4" s="1"/>
  <c r="H5" i="4" s="1"/>
  <c r="O5" i="3"/>
  <c r="C5" i="3" s="1"/>
  <c r="L16" i="3"/>
  <c r="L16" i="1"/>
  <c r="L16" i="4"/>
  <c r="O14" i="2"/>
  <c r="O8" i="3"/>
  <c r="C8" i="3" s="1"/>
  <c r="H8" i="3" s="1"/>
  <c r="M16" i="3"/>
  <c r="O14" i="3"/>
  <c r="O8" i="2"/>
  <c r="C8" i="2" s="1"/>
  <c r="O8" i="4"/>
  <c r="C8" i="4" s="1"/>
  <c r="H8" i="4" s="1"/>
  <c r="M16" i="2"/>
  <c r="M16" i="4"/>
  <c r="O8" i="1"/>
  <c r="C8" i="1" s="1"/>
  <c r="H8" i="1" s="1"/>
  <c r="O5" i="2"/>
  <c r="C5" i="2" s="1"/>
  <c r="O14" i="1"/>
  <c r="E22" i="4" l="1"/>
  <c r="E22" i="1"/>
  <c r="C22" i="1" s="1"/>
  <c r="C14" i="1"/>
  <c r="C14" i="3"/>
  <c r="C14" i="4"/>
  <c r="E22" i="2"/>
  <c r="E22" i="3"/>
  <c r="E23" i="4"/>
  <c r="E23" i="1"/>
  <c r="E23" i="2"/>
  <c r="E23" i="3"/>
  <c r="E24" i="4" l="1"/>
  <c r="C18" i="4"/>
  <c r="H14" i="4" s="1"/>
  <c r="C18" i="3"/>
  <c r="H14" i="3" s="1"/>
  <c r="E24" i="2"/>
  <c r="C18" i="1"/>
  <c r="H14" i="1" s="1"/>
  <c r="E24" i="1"/>
  <c r="E24" i="3"/>
  <c r="O12" i="3" l="1"/>
  <c r="C12" i="3" s="1"/>
  <c r="O12" i="4"/>
  <c r="C12" i="4" s="1"/>
  <c r="O12" i="1"/>
  <c r="C12" i="1" s="1"/>
  <c r="O12" i="2"/>
  <c r="C12" i="2" s="1"/>
  <c r="H12" i="1" l="1"/>
  <c r="H12" i="4"/>
  <c r="J16" i="1" l="1"/>
  <c r="J16" i="3"/>
  <c r="J16" i="2"/>
  <c r="N16" i="1" l="1"/>
  <c r="O4" i="1"/>
  <c r="N16" i="2"/>
  <c r="N16" i="3"/>
  <c r="O4" i="3"/>
  <c r="C4" i="3" l="1"/>
  <c r="C4" i="1"/>
  <c r="H4" i="1" l="1"/>
  <c r="I16" i="3" l="1"/>
  <c r="O11" i="3" l="1"/>
  <c r="C11" i="3" s="1"/>
  <c r="O13" i="2"/>
  <c r="O13" i="3"/>
  <c r="F23" i="3" s="1"/>
  <c r="O13" i="1"/>
  <c r="F23" i="1" s="1"/>
  <c r="C23" i="3" l="1"/>
  <c r="F24" i="1"/>
  <c r="C23" i="1"/>
  <c r="C24" i="1" s="1"/>
  <c r="O9" i="1" l="1"/>
  <c r="K16" i="2"/>
  <c r="O9" i="2"/>
  <c r="C9" i="2" s="1"/>
  <c r="K16" i="3"/>
  <c r="O9" i="3"/>
  <c r="C9" i="3" s="1"/>
  <c r="H9" i="3" s="1"/>
  <c r="O9" i="4"/>
  <c r="C9" i="4" s="1"/>
  <c r="H9" i="4" s="1"/>
  <c r="O16" i="3" l="1"/>
  <c r="C9" i="1"/>
  <c r="H9" i="1" s="1"/>
  <c r="K17" i="3"/>
  <c r="I17" i="3"/>
  <c r="J17" i="3"/>
  <c r="O17" i="3"/>
  <c r="N17" i="3"/>
  <c r="M17" i="3"/>
  <c r="L17" i="3"/>
  <c r="F23" i="2" l="1"/>
  <c r="C23" i="2" s="1"/>
  <c r="H8" i="2" l="1"/>
  <c r="H8" i="11"/>
  <c r="H5" i="2"/>
  <c r="H5" i="11"/>
  <c r="H12" i="2"/>
  <c r="H12" i="11"/>
  <c r="H9" i="2"/>
  <c r="H11" i="3"/>
  <c r="H5" i="3"/>
  <c r="H12" i="3"/>
  <c r="F22" i="3"/>
  <c r="H4" i="3"/>
  <c r="C19" i="3"/>
  <c r="F22" i="2"/>
  <c r="A9" i="3" l="1"/>
  <c r="A16" i="3"/>
  <c r="A15" i="3"/>
  <c r="A18" i="3"/>
  <c r="A13" i="3"/>
  <c r="A17" i="3"/>
  <c r="A5" i="3"/>
  <c r="C22" i="2"/>
  <c r="C24" i="2" s="1"/>
  <c r="F24" i="2"/>
  <c r="C22" i="3"/>
  <c r="C24" i="3" s="1"/>
  <c r="C25" i="3" s="1"/>
  <c r="D25" i="3" s="1"/>
  <c r="F24" i="3"/>
  <c r="A8" i="3"/>
  <c r="A4" i="3"/>
  <c r="A12" i="3"/>
  <c r="A11" i="3"/>
  <c r="K14" i="11" l="1"/>
  <c r="A19" i="3"/>
  <c r="E4" i="11" l="1"/>
  <c r="E22" i="11" s="1"/>
  <c r="F22" i="4" l="1"/>
  <c r="C22" i="4" s="1"/>
  <c r="F22" i="11" l="1"/>
  <c r="C22" i="11" s="1"/>
  <c r="K16" i="1" l="1"/>
  <c r="K9" i="11" l="1"/>
  <c r="K11" i="11"/>
  <c r="O9" i="11" l="1"/>
  <c r="C9" i="11" s="1"/>
  <c r="H9" i="11" l="1"/>
  <c r="L14" i="11"/>
  <c r="I14" i="11"/>
  <c r="L4" i="11"/>
  <c r="O14" i="11" l="1"/>
  <c r="L16" i="11"/>
  <c r="C15" i="11"/>
  <c r="I4" i="11"/>
  <c r="L16" i="2"/>
  <c r="O4" i="2"/>
  <c r="H13" i="9"/>
  <c r="H13" i="5"/>
  <c r="H13" i="7"/>
  <c r="H13" i="10"/>
  <c r="H13" i="8"/>
  <c r="H13" i="6"/>
  <c r="C14" i="11" l="1"/>
  <c r="E23" i="11"/>
  <c r="E24" i="11" s="1"/>
  <c r="F22" i="7"/>
  <c r="M16" i="10"/>
  <c r="O5" i="8"/>
  <c r="C5" i="8" s="1"/>
  <c r="O14" i="10"/>
  <c r="O14" i="5"/>
  <c r="O5" i="9"/>
  <c r="C5" i="9" s="1"/>
  <c r="O14" i="7"/>
  <c r="M16" i="6"/>
  <c r="M16" i="8"/>
  <c r="O14" i="8"/>
  <c r="O8" i="7"/>
  <c r="C8" i="7" s="1"/>
  <c r="M16" i="7"/>
  <c r="O8" i="8"/>
  <c r="C8" i="8" s="1"/>
  <c r="O5" i="7"/>
  <c r="C5" i="7" s="1"/>
  <c r="O5" i="6"/>
  <c r="C5" i="6" s="1"/>
  <c r="O14" i="9"/>
  <c r="M16" i="5"/>
  <c r="C4" i="2"/>
  <c r="H4" i="2" s="1"/>
  <c r="O8" i="5"/>
  <c r="C8" i="5" s="1"/>
  <c r="O8" i="6"/>
  <c r="C8" i="6" s="1"/>
  <c r="L16" i="7"/>
  <c r="L16" i="8"/>
  <c r="L16" i="10"/>
  <c r="L16" i="6"/>
  <c r="L16" i="9"/>
  <c r="L16" i="5"/>
  <c r="O5" i="5"/>
  <c r="C5" i="5" s="1"/>
  <c r="O5" i="10"/>
  <c r="C5" i="10" s="1"/>
  <c r="O14" i="6"/>
  <c r="M16" i="9"/>
  <c r="O8" i="9"/>
  <c r="C8" i="9" s="1"/>
  <c r="H8" i="9" s="1"/>
  <c r="O8" i="10"/>
  <c r="C8" i="10" s="1"/>
  <c r="F22" i="10"/>
  <c r="F22" i="9"/>
  <c r="F22" i="8"/>
  <c r="F22" i="6"/>
  <c r="F22" i="5"/>
  <c r="C18" i="2"/>
  <c r="C18" i="11" l="1"/>
  <c r="H14" i="11" s="1"/>
  <c r="E22" i="6"/>
  <c r="C22" i="6" s="1"/>
  <c r="E22" i="8"/>
  <c r="C22" i="8" s="1"/>
  <c r="H5" i="7"/>
  <c r="E23" i="10"/>
  <c r="E22" i="10"/>
  <c r="C22" i="10" s="1"/>
  <c r="H5" i="9"/>
  <c r="H8" i="6"/>
  <c r="E23" i="7"/>
  <c r="E23" i="8"/>
  <c r="E22" i="9"/>
  <c r="C22" i="9" s="1"/>
  <c r="E23" i="5"/>
  <c r="H5" i="10"/>
  <c r="H5" i="8"/>
  <c r="H8" i="7"/>
  <c r="H8" i="5"/>
  <c r="E23" i="9"/>
  <c r="E23" i="6"/>
  <c r="H8" i="10"/>
  <c r="H14" i="2"/>
  <c r="E22" i="7"/>
  <c r="C22" i="7" s="1"/>
  <c r="E22" i="5"/>
  <c r="C22" i="5" s="1"/>
  <c r="H5" i="5"/>
  <c r="H5" i="6"/>
  <c r="H8" i="8"/>
  <c r="O12" i="9" l="1"/>
  <c r="C12" i="9" s="1"/>
  <c r="H12" i="9" s="1"/>
  <c r="O12" i="8"/>
  <c r="C12" i="8" s="1"/>
  <c r="H12" i="8" s="1"/>
  <c r="O12" i="7"/>
  <c r="C12" i="7" s="1"/>
  <c r="H12" i="7" s="1"/>
  <c r="O12" i="6"/>
  <c r="C12" i="6" s="1"/>
  <c r="H12" i="6" s="1"/>
  <c r="O12" i="5"/>
  <c r="C12" i="5" s="1"/>
  <c r="H12" i="5" s="1"/>
  <c r="O12" i="10"/>
  <c r="C12" i="10" s="1"/>
  <c r="H12" i="10" s="1"/>
  <c r="E24" i="10"/>
  <c r="E24" i="8"/>
  <c r="E24" i="7"/>
  <c r="C14" i="10"/>
  <c r="C18" i="10" s="1"/>
  <c r="H14" i="10" s="1"/>
  <c r="C14" i="9"/>
  <c r="C18" i="9" s="1"/>
  <c r="C14" i="7"/>
  <c r="C18" i="7" s="1"/>
  <c r="C14" i="5"/>
  <c r="C18" i="5" s="1"/>
  <c r="E24" i="6"/>
  <c r="E24" i="9"/>
  <c r="E24" i="5"/>
  <c r="C14" i="8"/>
  <c r="C18" i="8" s="1"/>
  <c r="C14" i="6"/>
  <c r="C18" i="6" s="1"/>
  <c r="H14" i="6" l="1"/>
  <c r="H14" i="7"/>
  <c r="H14" i="9"/>
  <c r="H14" i="8"/>
  <c r="H14" i="5"/>
  <c r="I13" i="11" l="1"/>
  <c r="J16" i="4" l="1"/>
  <c r="J13" i="11"/>
  <c r="K16" i="4"/>
  <c r="K13" i="11"/>
  <c r="K16" i="11" s="1"/>
  <c r="O13" i="4"/>
  <c r="F23" i="4" s="1"/>
  <c r="F24" i="4" s="1"/>
  <c r="J16" i="10"/>
  <c r="J16" i="6"/>
  <c r="J16" i="5"/>
  <c r="J16" i="7"/>
  <c r="J16" i="9"/>
  <c r="J16" i="8"/>
  <c r="O13" i="11" l="1"/>
  <c r="F23" i="11" s="1"/>
  <c r="J16" i="11"/>
  <c r="C23" i="4"/>
  <c r="C24" i="4" s="1"/>
  <c r="F24" i="11" l="1"/>
  <c r="C23" i="11"/>
  <c r="C24" i="11" s="1"/>
  <c r="N4" i="11" l="1"/>
  <c r="N16" i="11" l="1"/>
  <c r="O4" i="11"/>
  <c r="N16" i="4"/>
  <c r="O4" i="4"/>
  <c r="C4" i="11" l="1"/>
  <c r="C4" i="4"/>
  <c r="N16" i="6"/>
  <c r="O4" i="6"/>
  <c r="C4" i="6" s="1"/>
  <c r="H4" i="6" s="1"/>
  <c r="N16" i="10"/>
  <c r="O4" i="10"/>
  <c r="C4" i="10" s="1"/>
  <c r="H4" i="10" s="1"/>
  <c r="N16" i="8"/>
  <c r="O4" i="8"/>
  <c r="C4" i="8" s="1"/>
  <c r="H4" i="8" s="1"/>
  <c r="N16" i="7"/>
  <c r="O4" i="7"/>
  <c r="C4" i="7" s="1"/>
  <c r="H4" i="7" s="1"/>
  <c r="N16" i="9"/>
  <c r="O4" i="9"/>
  <c r="C4" i="9" s="1"/>
  <c r="H4" i="9" s="1"/>
  <c r="N16" i="5"/>
  <c r="O4" i="5"/>
  <c r="C4" i="5" s="1"/>
  <c r="H4" i="5" s="1"/>
  <c r="H4" i="11" l="1"/>
  <c r="H4" i="4"/>
  <c r="I16" i="2" l="1"/>
  <c r="I11" i="11" l="1"/>
  <c r="O11" i="2"/>
  <c r="C11" i="2" s="1"/>
  <c r="I16" i="4"/>
  <c r="O11" i="4"/>
  <c r="I16" i="1"/>
  <c r="O11" i="1"/>
  <c r="I17" i="2"/>
  <c r="M17" i="2"/>
  <c r="N17" i="2"/>
  <c r="J17" i="2"/>
  <c r="O17" i="2"/>
  <c r="C25" i="2" s="1"/>
  <c r="K17" i="2"/>
  <c r="L17" i="2"/>
  <c r="O16" i="2" l="1"/>
  <c r="O11" i="11"/>
  <c r="I16" i="11"/>
  <c r="C11" i="4"/>
  <c r="O16" i="4"/>
  <c r="L17" i="4"/>
  <c r="O17" i="4"/>
  <c r="C25" i="4" s="1"/>
  <c r="I17" i="4"/>
  <c r="M17" i="4"/>
  <c r="J17" i="4"/>
  <c r="K17" i="4"/>
  <c r="N17" i="4"/>
  <c r="C11" i="1"/>
  <c r="O16" i="1"/>
  <c r="L17" i="1"/>
  <c r="N17" i="1"/>
  <c r="M17" i="1"/>
  <c r="I17" i="1"/>
  <c r="J17" i="1"/>
  <c r="O17" i="1"/>
  <c r="C25" i="1" s="1"/>
  <c r="K17" i="1"/>
  <c r="H11" i="2"/>
  <c r="C19" i="2"/>
  <c r="A11" i="2" s="1"/>
  <c r="I16" i="7"/>
  <c r="I16" i="8"/>
  <c r="I16" i="5"/>
  <c r="I16" i="6"/>
  <c r="I16" i="9"/>
  <c r="I16" i="10"/>
  <c r="C11" i="11" l="1"/>
  <c r="O16" i="11"/>
  <c r="N17" i="11"/>
  <c r="I17" i="11"/>
  <c r="O17" i="11"/>
  <c r="C25" i="11" s="1"/>
  <c r="M17" i="11"/>
  <c r="L17" i="11"/>
  <c r="K17" i="11"/>
  <c r="J17" i="11"/>
  <c r="H11" i="4"/>
  <c r="C19" i="4"/>
  <c r="A17" i="2"/>
  <c r="A13" i="2"/>
  <c r="A16" i="2"/>
  <c r="A5" i="2"/>
  <c r="A8" i="2"/>
  <c r="A12" i="2"/>
  <c r="A15" i="2"/>
  <c r="A18" i="2"/>
  <c r="A4" i="2"/>
  <c r="D25" i="2"/>
  <c r="A9" i="2"/>
  <c r="H11" i="1"/>
  <c r="C19" i="1"/>
  <c r="A11" i="1" s="1"/>
  <c r="H11" i="11" l="1"/>
  <c r="C19" i="11"/>
  <c r="A9" i="4"/>
  <c r="A17" i="4"/>
  <c r="A13" i="4"/>
  <c r="A12" i="4"/>
  <c r="A8" i="4"/>
  <c r="A18" i="4"/>
  <c r="D25" i="4"/>
  <c r="A5" i="4"/>
  <c r="A15" i="4"/>
  <c r="A16" i="4"/>
  <c r="A4" i="4"/>
  <c r="A11" i="4"/>
  <c r="O13" i="10"/>
  <c r="F23" i="10" s="1"/>
  <c r="O13" i="6"/>
  <c r="F23" i="6" s="1"/>
  <c r="O13" i="7"/>
  <c r="F23" i="7" s="1"/>
  <c r="O13" i="9"/>
  <c r="F23" i="9" s="1"/>
  <c r="O13" i="8"/>
  <c r="F23" i="8" s="1"/>
  <c r="O13" i="5"/>
  <c r="F23" i="5" s="1"/>
  <c r="A17" i="1"/>
  <c r="A13" i="1"/>
  <c r="A12" i="1"/>
  <c r="A18" i="1"/>
  <c r="D25" i="1"/>
  <c r="A5" i="1"/>
  <c r="A4" i="1"/>
  <c r="A15" i="1"/>
  <c r="A8" i="1"/>
  <c r="A9" i="1"/>
  <c r="A16" i="1"/>
  <c r="A19" i="2"/>
  <c r="O11" i="10"/>
  <c r="C11" i="10" s="1"/>
  <c r="O11" i="6"/>
  <c r="C11" i="6" s="1"/>
  <c r="O11" i="7"/>
  <c r="C11" i="7" s="1"/>
  <c r="O11" i="9"/>
  <c r="C11" i="9" s="1"/>
  <c r="O11" i="8"/>
  <c r="C11" i="8" s="1"/>
  <c r="O11" i="5"/>
  <c r="C11" i="5" s="1"/>
  <c r="A6" i="11" l="1"/>
  <c r="A7" i="11"/>
  <c r="A8" i="11"/>
  <c r="A12" i="11"/>
  <c r="A13" i="11"/>
  <c r="A10" i="11"/>
  <c r="A11" i="11"/>
  <c r="A9" i="11"/>
  <c r="A17" i="11"/>
  <c r="A5" i="11"/>
  <c r="A16" i="11"/>
  <c r="A15" i="11"/>
  <c r="A18" i="11"/>
  <c r="A4" i="11"/>
  <c r="D25" i="11"/>
  <c r="A19" i="4"/>
  <c r="F24" i="9"/>
  <c r="C23" i="9"/>
  <c r="C24" i="9" s="1"/>
  <c r="F24" i="5"/>
  <c r="C23" i="5"/>
  <c r="C24" i="5" s="1"/>
  <c r="F24" i="6"/>
  <c r="C23" i="6"/>
  <c r="C24" i="6" s="1"/>
  <c r="F24" i="7"/>
  <c r="C23" i="7"/>
  <c r="C24" i="7" s="1"/>
  <c r="A19" i="1"/>
  <c r="F24" i="8"/>
  <c r="C23" i="8"/>
  <c r="C24" i="8" s="1"/>
  <c r="F24" i="10"/>
  <c r="C23" i="10"/>
  <c r="C24" i="10" s="1"/>
  <c r="H11" i="7"/>
  <c r="H11" i="5"/>
  <c r="H11" i="6"/>
  <c r="H11" i="9"/>
  <c r="H11" i="8"/>
  <c r="H11" i="10"/>
  <c r="A19" i="11" l="1"/>
  <c r="K16" i="6" l="1"/>
  <c r="O17" i="6" s="1"/>
  <c r="O9" i="6"/>
  <c r="K16" i="7"/>
  <c r="O9" i="7"/>
  <c r="K16" i="10"/>
  <c r="O9" i="10"/>
  <c r="K16" i="9"/>
  <c r="O9" i="9"/>
  <c r="C9" i="9" s="1"/>
  <c r="H9" i="9" s="1"/>
  <c r="K16" i="8"/>
  <c r="O17" i="8" s="1"/>
  <c r="O9" i="8"/>
  <c r="K16" i="5"/>
  <c r="O9" i="5"/>
  <c r="C9" i="5" l="1"/>
  <c r="O16" i="5"/>
  <c r="C9" i="7"/>
  <c r="O16" i="7"/>
  <c r="M17" i="5"/>
  <c r="I17" i="5"/>
  <c r="J17" i="5"/>
  <c r="L17" i="5"/>
  <c r="N17" i="5"/>
  <c r="O17" i="5"/>
  <c r="C25" i="5" s="1"/>
  <c r="K17" i="5"/>
  <c r="I17" i="7"/>
  <c r="O17" i="7"/>
  <c r="C25" i="7" s="1"/>
  <c r="M17" i="7"/>
  <c r="K17" i="7"/>
  <c r="J17" i="7"/>
  <c r="L17" i="7"/>
  <c r="N17" i="7"/>
  <c r="C9" i="8"/>
  <c r="O16" i="8"/>
  <c r="C9" i="10"/>
  <c r="O16" i="10"/>
  <c r="C9" i="6"/>
  <c r="O16" i="6"/>
  <c r="O16" i="9"/>
  <c r="J17" i="9"/>
  <c r="M17" i="9"/>
  <c r="N17" i="9"/>
  <c r="L17" i="9"/>
  <c r="I17" i="9"/>
  <c r="K17" i="9"/>
  <c r="O17" i="9"/>
  <c r="C25" i="9" s="1"/>
  <c r="K17" i="8"/>
  <c r="J17" i="8"/>
  <c r="M17" i="8"/>
  <c r="I17" i="8"/>
  <c r="L17" i="8"/>
  <c r="C25" i="8"/>
  <c r="N17" i="8"/>
  <c r="K17" i="10"/>
  <c r="N17" i="10"/>
  <c r="M17" i="10"/>
  <c r="O17" i="10"/>
  <c r="C25" i="10" s="1"/>
  <c r="I17" i="10"/>
  <c r="L17" i="10"/>
  <c r="J17" i="10"/>
  <c r="K17" i="6"/>
  <c r="J17" i="6"/>
  <c r="N17" i="6"/>
  <c r="M17" i="6"/>
  <c r="I17" i="6"/>
  <c r="L17" i="6"/>
  <c r="C25" i="6"/>
  <c r="H9" i="7" l="1"/>
  <c r="C19" i="7"/>
  <c r="H9" i="6"/>
  <c r="C19" i="6"/>
  <c r="A9" i="6" s="1"/>
  <c r="H9" i="8"/>
  <c r="C19" i="8"/>
  <c r="C19" i="9"/>
  <c r="A9" i="9" s="1"/>
  <c r="H9" i="10"/>
  <c r="C19" i="10"/>
  <c r="H9" i="5"/>
  <c r="C19" i="5"/>
  <c r="A9" i="10" l="1"/>
  <c r="A6" i="10"/>
  <c r="A7" i="10"/>
  <c r="A10" i="10"/>
  <c r="D25" i="5"/>
  <c r="A13" i="5"/>
  <c r="A17" i="5"/>
  <c r="A8" i="5"/>
  <c r="A4" i="5"/>
  <c r="A12" i="5"/>
  <c r="A5" i="5"/>
  <c r="A15" i="5"/>
  <c r="A16" i="5"/>
  <c r="A18" i="5"/>
  <c r="A11" i="5"/>
  <c r="A9" i="5"/>
  <c r="A9" i="8"/>
  <c r="D25" i="8"/>
  <c r="A13" i="8"/>
  <c r="A17" i="8"/>
  <c r="A8" i="8"/>
  <c r="A5" i="8"/>
  <c r="A15" i="8"/>
  <c r="A4" i="8"/>
  <c r="A12" i="8"/>
  <c r="A16" i="8"/>
  <c r="A18" i="8"/>
  <c r="A11" i="8"/>
  <c r="D25" i="9"/>
  <c r="A13" i="9"/>
  <c r="A17" i="9"/>
  <c r="A15" i="9"/>
  <c r="A12" i="9"/>
  <c r="A8" i="9"/>
  <c r="A5" i="9"/>
  <c r="A4" i="9"/>
  <c r="A16" i="9"/>
  <c r="A18" i="9"/>
  <c r="A11" i="9"/>
  <c r="A9" i="7"/>
  <c r="D25" i="7"/>
  <c r="A13" i="7"/>
  <c r="A17" i="7"/>
  <c r="A5" i="7"/>
  <c r="A12" i="7"/>
  <c r="A8" i="7"/>
  <c r="A15" i="7"/>
  <c r="A4" i="7"/>
  <c r="A16" i="7"/>
  <c r="A18" i="7"/>
  <c r="A11" i="7"/>
  <c r="A13" i="10"/>
  <c r="D25" i="10"/>
  <c r="A17" i="10"/>
  <c r="A12" i="10"/>
  <c r="A5" i="10"/>
  <c r="A4" i="10"/>
  <c r="A15" i="10"/>
  <c r="A8" i="10"/>
  <c r="A16" i="10"/>
  <c r="A18" i="10"/>
  <c r="A11" i="10"/>
  <c r="A13" i="6"/>
  <c r="D25" i="6"/>
  <c r="A17" i="6"/>
  <c r="A8" i="6"/>
  <c r="A4" i="6"/>
  <c r="A12" i="6"/>
  <c r="A15" i="6"/>
  <c r="A5" i="6"/>
  <c r="A16" i="6"/>
  <c r="A18" i="6"/>
  <c r="A11" i="6"/>
  <c r="A19" i="7" l="1"/>
  <c r="A19" i="9"/>
  <c r="A19" i="8"/>
  <c r="A19" i="6"/>
  <c r="A19" i="10"/>
  <c r="A19" i="5"/>
</calcChain>
</file>

<file path=xl/comments1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10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K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Varav avlutar: 891140 MWh
Varav övriga biobränslen: 4280 MWh</t>
        </r>
      </text>
    </comment>
    <comment ref="F10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Tallbecksolja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11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I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12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0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0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2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3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4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5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6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F7" authorId="0">
      <text>
        <r>
          <rPr>
            <b/>
            <sz val="9"/>
            <color indexed="81"/>
            <rFont val="Tahoma"/>
            <charset val="1"/>
          </rPr>
          <t>Kvarnström, Oskar:</t>
        </r>
        <r>
          <rPr>
            <sz val="9"/>
            <color indexed="81"/>
            <rFont val="Tahoma"/>
            <charset val="1"/>
          </rPr>
          <t xml:space="preserve">
RT-flis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Kvarnström, Oskar:</t>
        </r>
        <r>
          <rPr>
            <sz val="9"/>
            <color indexed="81"/>
            <rFont val="Tahoma"/>
            <charset val="1"/>
          </rPr>
          <t xml:space="preserve">
Varav avlutar: 3172701
Varav övriga biobränslen: 6604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7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H6" authorId="0">
      <text>
        <r>
          <rPr>
            <b/>
            <sz val="9"/>
            <color indexed="81"/>
            <rFont val="Tahoma"/>
            <charset val="1"/>
          </rPr>
          <t>Kvarnström, Oskar:</t>
        </r>
        <r>
          <rPr>
            <sz val="9"/>
            <color indexed="81"/>
            <rFont val="Tahoma"/>
            <charset val="1"/>
          </rPr>
          <t xml:space="preserve">
Torvanvändning i Björksätra kraftvärmeverk 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8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K9" authorId="0">
      <text>
        <r>
          <rPr>
            <b/>
            <sz val="9"/>
            <color indexed="81"/>
            <rFont val="Tahoma"/>
            <charset val="1"/>
          </rPr>
          <t>Kvarnström, Oskar:</t>
        </r>
        <r>
          <rPr>
            <sz val="9"/>
            <color indexed="81"/>
            <rFont val="Tahoma"/>
            <charset val="1"/>
          </rPr>
          <t xml:space="preserve">
Varav avlutar: 1448389 MWh
Varav övriga biobränslen: 3163 MWh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comments9.xml><?xml version="1.0" encoding="utf-8"?>
<comments xmlns="http://schemas.openxmlformats.org/spreadsheetml/2006/main">
  <authors>
    <author>Kvarnström, Oskar</author>
  </authors>
  <commentList>
    <comment ref="B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(icke förnybara)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(icke förnybara)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Avfallsbränsle, fossil fraktion.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(icke förnybara)</t>
        </r>
      </text>
    </comment>
    <comment ref="B9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flytande (förnybara)</t>
        </r>
      </text>
    </comment>
    <comment ref="B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fast (förnybara)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Varav 90203 MWh avfallsbränsle, förnybar fraktion.</t>
        </r>
      </text>
    </comment>
    <comment ref="B1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gas (förnybara)</t>
        </r>
      </text>
    </comment>
    <comment ref="E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KVV</t>
        </r>
      </text>
    </comment>
    <comment ref="F14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El till FjV-prod.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Antas vara total använd el minus producerad el. Balanserar total använd energi+förluster med total tillförsel.</t>
        </r>
      </text>
    </comment>
    <comment ref="E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el i kraftvärmeverk</t>
        </r>
      </text>
    </comment>
    <comment ref="F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produktion av värme i kraftvärme- och värmeverk (exklusive spillvärme)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Total elproduktion från mottryck i industrier</t>
        </r>
      </text>
    </comment>
    <comment ref="E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elproduktion minus producerad el.</t>
        </r>
      </text>
    </comment>
    <comment ref="F22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Tillförd energi till FjVproduktion minus producerad FjV.</t>
        </r>
      </text>
    </comment>
    <comment ref="E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8 % överföringsförluster baserat på tillförd el i elsystemet enligt arbetsmetodik.</t>
        </r>
      </text>
    </comment>
    <comment ref="F23" authorId="0">
      <text>
        <r>
          <rPr>
            <b/>
            <sz val="9"/>
            <color indexed="81"/>
            <rFont val="Tahoma"/>
            <family val="2"/>
          </rPr>
          <t>Kvarnström, Oskar:</t>
        </r>
        <r>
          <rPr>
            <sz val="9"/>
            <color indexed="81"/>
            <rFont val="Tahoma"/>
            <family val="2"/>
          </rPr>
          <t xml:space="preserve">
Förlusterna antas som skillnaden mellan producerad fjärrvärme och använd fjärrvärme.</t>
        </r>
      </text>
    </comment>
  </commentList>
</comments>
</file>

<file path=xl/sharedStrings.xml><?xml version="1.0" encoding="utf-8"?>
<sst xmlns="http://schemas.openxmlformats.org/spreadsheetml/2006/main" count="632" uniqueCount="55">
  <si>
    <t>Tillförsel till användare/system</t>
  </si>
  <si>
    <t>Omvandling kraftvärme-/värmeverk</t>
  </si>
  <si>
    <t>Användning per sektor och energislag</t>
  </si>
  <si>
    <t>MWh/år</t>
  </si>
  <si>
    <t>Bränsle till elproduktion</t>
  </si>
  <si>
    <t>Bränsle till FjV-produktion</t>
  </si>
  <si>
    <t>Bränsle till mottrycks-produktion</t>
  </si>
  <si>
    <t>tot MWh</t>
  </si>
  <si>
    <t>Hushåll</t>
  </si>
  <si>
    <t>Offentlig verksamhet</t>
  </si>
  <si>
    <t>Industri</t>
  </si>
  <si>
    <t>Transporter</t>
  </si>
  <si>
    <t>Övriga tjänster</t>
  </si>
  <si>
    <t>Totalt per energislag</t>
  </si>
  <si>
    <t>Oljeprodukter</t>
  </si>
  <si>
    <t>Kol, torv och fossilt avfall</t>
  </si>
  <si>
    <t>Naturgas och gasol</t>
  </si>
  <si>
    <t>Flytande biodrivmedel</t>
  </si>
  <si>
    <t>Fasta biobränslen</t>
  </si>
  <si>
    <t>Biogas</t>
  </si>
  <si>
    <t>Spillvärme</t>
  </si>
  <si>
    <t>Fjärrvärme</t>
  </si>
  <si>
    <t>El (internt producerat)</t>
  </si>
  <si>
    <t>El</t>
  </si>
  <si>
    <t>Vattenkraft</t>
  </si>
  <si>
    <t>Fjärrkyla</t>
  </si>
  <si>
    <t>Vindkraft</t>
  </si>
  <si>
    <t>Totalt</t>
  </si>
  <si>
    <t>Solkraft</t>
  </si>
  <si>
    <t>Total användning</t>
  </si>
  <si>
    <t>El importerat (inkl. förluster)</t>
  </si>
  <si>
    <t>Total tillförsel inkl. förluster</t>
  </si>
  <si>
    <t>Omvandlingsförluster</t>
  </si>
  <si>
    <t>Överföringsförluster</t>
  </si>
  <si>
    <t>Totala förluster</t>
  </si>
  <si>
    <t>Kontrollera summan</t>
  </si>
  <si>
    <t>HUDIKSVALL</t>
  </si>
  <si>
    <t>BOLLNÄS</t>
  </si>
  <si>
    <t>SÖDERHAMN</t>
  </si>
  <si>
    <t>SANDVIKEN</t>
  </si>
  <si>
    <t>GÄVLE</t>
  </si>
  <si>
    <t>LJUSDAL</t>
  </si>
  <si>
    <t>NORDANSTIG</t>
  </si>
  <si>
    <t>OVANÅKER</t>
  </si>
  <si>
    <t>HOFORS</t>
  </si>
  <si>
    <t>OCKELBO</t>
  </si>
  <si>
    <t>Jordbruk, skogsbruk, fiske</t>
  </si>
  <si>
    <t>GÄVLEBORG</t>
  </si>
  <si>
    <t>Avlutar</t>
  </si>
  <si>
    <t>Torv</t>
  </si>
  <si>
    <t>Avfall</t>
  </si>
  <si>
    <t>Kol</t>
  </si>
  <si>
    <t>OBS! Infoga inga nya rader eller kolumner, då försvinner länkningen till e!Sankey.</t>
  </si>
  <si>
    <t>Fyll endast i vita rutor, övriga fylls i automatiskt</t>
  </si>
  <si>
    <t>Jordbruk, skogs-bruk, fiske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</si>
</sst>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theme="0"/>
      <name val="Calibri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Alignment="0"/>
    <xf numFmtId="9" fontId="2" fillId="0" borderId="0" applyFont="0" applyFill="0" applyBorder="0" applyAlignment="0" applyProtection="0"/>
    <xf numFmtId="0" fontId="1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2" applyFill="1" applyProtection="1"/>
    <xf numFmtId="0" fontId="3" fillId="0" borderId="2" xfId="2" applyFont="1" applyFill="1" applyBorder="1" applyAlignment="1" applyProtection="1">
      <alignment horizontal="center"/>
    </xf>
    <xf numFmtId="0" fontId="3" fillId="2" borderId="3" xfId="2" applyFont="1" applyFill="1" applyBorder="1" applyAlignment="1" applyProtection="1">
      <alignment horizontal="center"/>
    </xf>
    <xf numFmtId="0" fontId="2" fillId="0" borderId="0" xfId="2" applyFill="1" applyAlignment="1" applyProtection="1">
      <alignment wrapText="1"/>
    </xf>
    <xf numFmtId="0" fontId="4" fillId="2" borderId="1" xfId="2" applyFont="1" applyFill="1" applyBorder="1" applyAlignment="1" applyProtection="1">
      <alignment wrapText="1"/>
    </xf>
    <xf numFmtId="0" fontId="2" fillId="2" borderId="1" xfId="2" applyFill="1" applyBorder="1" applyAlignment="1" applyProtection="1">
      <alignment wrapText="1"/>
    </xf>
    <xf numFmtId="0" fontId="2" fillId="0" borderId="1" xfId="2" applyFill="1" applyBorder="1" applyAlignment="1" applyProtection="1">
      <alignment wrapText="1"/>
    </xf>
    <xf numFmtId="0" fontId="2" fillId="3" borderId="1" xfId="2" applyFill="1" applyBorder="1" applyAlignment="1" applyProtection="1">
      <alignment wrapText="1"/>
    </xf>
    <xf numFmtId="0" fontId="2" fillId="4" borderId="1" xfId="2" applyFill="1" applyBorder="1" applyAlignment="1" applyProtection="1">
      <alignment wrapText="1"/>
    </xf>
    <xf numFmtId="0" fontId="3" fillId="4" borderId="1" xfId="2" applyFont="1" applyFill="1" applyBorder="1" applyAlignment="1" applyProtection="1">
      <alignment wrapText="1"/>
    </xf>
    <xf numFmtId="164" fontId="2" fillId="0" borderId="0" xfId="1" applyNumberFormat="1" applyFont="1" applyFill="1" applyBorder="1" applyProtection="1"/>
    <xf numFmtId="0" fontId="2" fillId="2" borderId="1" xfId="2" applyFill="1" applyBorder="1" applyProtection="1"/>
    <xf numFmtId="1" fontId="2" fillId="2" borderId="1" xfId="2" applyNumberFormat="1" applyFill="1" applyBorder="1" applyProtection="1"/>
    <xf numFmtId="1" fontId="2" fillId="0" borderId="1" xfId="2" applyNumberFormat="1" applyFill="1" applyBorder="1" applyProtection="1"/>
    <xf numFmtId="0" fontId="2" fillId="0" borderId="1" xfId="2" applyFill="1" applyBorder="1" applyProtection="1"/>
    <xf numFmtId="1" fontId="2" fillId="2" borderId="1" xfId="2" applyNumberFormat="1" applyFill="1" applyBorder="1" applyAlignment="1" applyProtection="1">
      <alignment horizontal="left"/>
    </xf>
    <xf numFmtId="1" fontId="3" fillId="4" borderId="1" xfId="2" applyNumberFormat="1" applyFont="1" applyFill="1" applyBorder="1" applyProtection="1"/>
    <xf numFmtId="0" fontId="2" fillId="4" borderId="1" xfId="2" applyFill="1" applyBorder="1" applyProtection="1"/>
    <xf numFmtId="0" fontId="2" fillId="0" borderId="0" xfId="2" applyFill="1" applyBorder="1" applyProtection="1"/>
    <xf numFmtId="0" fontId="3" fillId="4" borderId="1" xfId="2" applyFont="1" applyFill="1" applyBorder="1" applyProtection="1"/>
    <xf numFmtId="0" fontId="0" fillId="2" borderId="1" xfId="0" applyFill="1" applyBorder="1"/>
    <xf numFmtId="0" fontId="0" fillId="0" borderId="1" xfId="0" applyBorder="1"/>
    <xf numFmtId="0" fontId="2" fillId="3" borderId="1" xfId="2" applyFill="1" applyBorder="1" applyProtection="1"/>
    <xf numFmtId="1" fontId="2" fillId="4" borderId="1" xfId="2" applyNumberFormat="1" applyFill="1" applyBorder="1" applyProtection="1"/>
    <xf numFmtId="1" fontId="2" fillId="4" borderId="0" xfId="2" applyNumberFormat="1" applyFill="1" applyProtection="1"/>
    <xf numFmtId="0" fontId="2" fillId="3" borderId="0" xfId="2" applyFill="1" applyProtection="1"/>
    <xf numFmtId="164" fontId="2" fillId="0" borderId="0" xfId="2" applyNumberFormat="1" applyFill="1" applyBorder="1" applyProtection="1"/>
    <xf numFmtId="164" fontId="0" fillId="4" borderId="1" xfId="3" applyNumberFormat="1" applyFont="1" applyFill="1" applyBorder="1" applyProtection="1"/>
    <xf numFmtId="1" fontId="3" fillId="5" borderId="1" xfId="2" applyNumberFormat="1" applyFont="1" applyFill="1" applyBorder="1" applyProtection="1"/>
    <xf numFmtId="0" fontId="3" fillId="5" borderId="1" xfId="2" applyFont="1" applyFill="1" applyBorder="1" applyProtection="1"/>
    <xf numFmtId="1" fontId="2" fillId="0" borderId="0" xfId="2" applyNumberFormat="1" applyFill="1" applyProtection="1"/>
    <xf numFmtId="164" fontId="2" fillId="0" borderId="0" xfId="2" applyNumberFormat="1" applyFill="1" applyProtection="1"/>
    <xf numFmtId="0" fontId="2" fillId="6" borderId="1" xfId="2" applyFill="1" applyBorder="1" applyProtection="1"/>
    <xf numFmtId="0" fontId="2" fillId="6" borderId="1" xfId="2" applyFill="1" applyBorder="1" applyAlignment="1" applyProtection="1">
      <alignment horizontal="left"/>
    </xf>
    <xf numFmtId="1" fontId="2" fillId="6" borderId="1" xfId="2" applyNumberFormat="1" applyFill="1" applyBorder="1" applyProtection="1"/>
    <xf numFmtId="0" fontId="2" fillId="5" borderId="1" xfId="2" applyFill="1" applyBorder="1" applyProtection="1"/>
    <xf numFmtId="1" fontId="2" fillId="5" borderId="1" xfId="2" applyNumberFormat="1" applyFill="1" applyBorder="1" applyProtection="1"/>
    <xf numFmtId="1" fontId="0" fillId="2" borderId="1" xfId="0" applyNumberFormat="1" applyFill="1" applyBorder="1"/>
    <xf numFmtId="0" fontId="9" fillId="7" borderId="5" xfId="2" applyFont="1" applyFill="1" applyBorder="1" applyAlignment="1" applyProtection="1"/>
    <xf numFmtId="0" fontId="2" fillId="7" borderId="0" xfId="2" applyFill="1" applyProtection="1"/>
    <xf numFmtId="1" fontId="0" fillId="0" borderId="0" xfId="0" applyNumberFormat="1"/>
    <xf numFmtId="0" fontId="3" fillId="2" borderId="1" xfId="2" applyFont="1" applyFill="1" applyBorder="1" applyAlignment="1" applyProtection="1">
      <alignment horizontal="center"/>
    </xf>
    <xf numFmtId="0" fontId="3" fillId="3" borderId="1" xfId="2" applyFont="1" applyFill="1" applyBorder="1" applyAlignment="1" applyProtection="1">
      <alignment horizontal="center"/>
    </xf>
    <xf numFmtId="0" fontId="3" fillId="4" borderId="2" xfId="2" applyFont="1" applyFill="1" applyBorder="1" applyAlignment="1" applyProtection="1">
      <alignment horizontal="center"/>
    </xf>
    <xf numFmtId="0" fontId="3" fillId="4" borderId="4" xfId="2" applyFont="1" applyFill="1" applyBorder="1" applyAlignment="1" applyProtection="1">
      <alignment horizontal="center"/>
    </xf>
    <xf numFmtId="0" fontId="3" fillId="4" borderId="3" xfId="2" applyFont="1" applyFill="1" applyBorder="1" applyAlignment="1" applyProtection="1">
      <alignment horizontal="center"/>
    </xf>
    <xf numFmtId="0" fontId="9" fillId="7" borderId="5" xfId="2" applyFont="1" applyFill="1" applyBorder="1" applyAlignment="1" applyProtection="1">
      <alignment horizontal="center"/>
    </xf>
  </cellXfs>
  <cellStyles count="6">
    <cellStyle name="Normal" xfId="0" builtinId="0"/>
    <cellStyle name="Normal 2" xfId="4"/>
    <cellStyle name="Normal 2 2" xfId="2"/>
    <cellStyle name="Percent 2" xfId="5"/>
    <cellStyle name="Percent 2 2" xfId="3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se.wspgroup.com/projects/10228775/Document/9_Leverans/Energibalans%20G&#228;vleborg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ändning"/>
      <sheetName val="FjVproduktion"/>
      <sheetName val="Elproduktion"/>
      <sheetName val="Miljörapportdata"/>
      <sheetName val="Kraftvärme Gävle"/>
      <sheetName val="FjV Nordanstig"/>
      <sheetName val="Vindkraft"/>
      <sheetName val="Solel"/>
      <sheetName val="Biogas och fordonsgas"/>
      <sheetName val="Befolkningsstatisik"/>
      <sheetName val="Sankeydata"/>
    </sheetNames>
    <sheetDataSet>
      <sheetData sheetId="0">
        <row r="4">
          <cell r="I4">
            <v>69754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7791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105504.56156878202</v>
          </cell>
        </row>
        <row r="13">
          <cell r="I13">
            <v>668283.69099999999</v>
          </cell>
        </row>
        <row r="14">
          <cell r="I14">
            <v>2678</v>
          </cell>
        </row>
        <row r="15">
          <cell r="I15">
            <v>433512.39333333331</v>
          </cell>
        </row>
        <row r="16">
          <cell r="I16">
            <v>5529132.4353474695</v>
          </cell>
        </row>
        <row r="17">
          <cell r="I17">
            <v>2179038.5027277437</v>
          </cell>
        </row>
        <row r="18">
          <cell r="I18">
            <v>0</v>
          </cell>
        </row>
        <row r="19">
          <cell r="I19">
            <v>199844</v>
          </cell>
        </row>
        <row r="20">
          <cell r="I20">
            <v>2953103</v>
          </cell>
        </row>
        <row r="22">
          <cell r="I22">
            <v>5443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8831.0376208223915</v>
          </cell>
        </row>
        <row r="28">
          <cell r="I28">
            <v>294838.21057680779</v>
          </cell>
        </row>
        <row r="29">
          <cell r="I29">
            <v>262748</v>
          </cell>
        </row>
        <row r="31">
          <cell r="I31">
            <v>3162750</v>
          </cell>
        </row>
        <row r="32">
          <cell r="I32">
            <v>0</v>
          </cell>
        </row>
        <row r="33">
          <cell r="I33">
            <v>3630</v>
          </cell>
        </row>
        <row r="34">
          <cell r="I34">
            <v>298130</v>
          </cell>
        </row>
        <row r="35">
          <cell r="I35">
            <v>0</v>
          </cell>
        </row>
        <row r="36">
          <cell r="I36">
            <v>6217.81</v>
          </cell>
        </row>
        <row r="37">
          <cell r="I37">
            <v>0</v>
          </cell>
        </row>
        <row r="38">
          <cell r="I38">
            <v>123944</v>
          </cell>
        </row>
        <row r="40">
          <cell r="I40">
            <v>89714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190885</v>
          </cell>
        </row>
        <row r="47">
          <cell r="I47">
            <v>691752</v>
          </cell>
        </row>
        <row r="49">
          <cell r="I49">
            <v>7531.1521491061239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629837.60147324123</v>
          </cell>
        </row>
        <row r="54">
          <cell r="I54">
            <v>0</v>
          </cell>
        </row>
        <row r="55">
          <cell r="I55">
            <v>201719</v>
          </cell>
        </row>
        <row r="56">
          <cell r="I56">
            <v>817675</v>
          </cell>
        </row>
        <row r="58">
          <cell r="I58">
            <v>833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828240.78942319215</v>
          </cell>
        </row>
        <row r="65">
          <cell r="I65">
            <v>143174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83849</v>
          </cell>
        </row>
        <row r="85">
          <cell r="H85">
            <v>2905</v>
          </cell>
        </row>
        <row r="86">
          <cell r="H86">
            <v>0</v>
          </cell>
        </row>
        <row r="87">
          <cell r="H87">
            <v>0</v>
          </cell>
        </row>
        <row r="88">
          <cell r="H88">
            <v>285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16707</v>
          </cell>
        </row>
        <row r="94">
          <cell r="H94">
            <v>178</v>
          </cell>
        </row>
        <row r="95">
          <cell r="H95">
            <v>0</v>
          </cell>
        </row>
        <row r="96">
          <cell r="H96">
            <v>0</v>
          </cell>
        </row>
        <row r="97">
          <cell r="H97">
            <v>12</v>
          </cell>
        </row>
        <row r="98">
          <cell r="H98">
            <v>2820</v>
          </cell>
        </row>
        <row r="99">
          <cell r="H99">
            <v>0</v>
          </cell>
        </row>
        <row r="100">
          <cell r="H100">
            <v>948</v>
          </cell>
        </row>
        <row r="101">
          <cell r="H101">
            <v>8663</v>
          </cell>
        </row>
        <row r="103">
          <cell r="H103">
            <v>20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7">
          <cell r="H107">
            <v>0</v>
          </cell>
        </row>
        <row r="108">
          <cell r="H108">
            <v>282.66708331834371</v>
          </cell>
        </row>
        <row r="109">
          <cell r="H109">
            <v>4328</v>
          </cell>
        </row>
        <row r="110">
          <cell r="H110">
            <v>4038</v>
          </cell>
        </row>
        <row r="112">
          <cell r="H112">
            <v>49743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4440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111730</v>
          </cell>
        </row>
        <row r="121">
          <cell r="H121">
            <v>488</v>
          </cell>
        </row>
        <row r="122">
          <cell r="H122">
            <v>0</v>
          </cell>
        </row>
        <row r="123">
          <cell r="H123">
            <v>0</v>
          </cell>
        </row>
        <row r="124">
          <cell r="H124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5528</v>
          </cell>
        </row>
        <row r="128">
          <cell r="H128">
            <v>11869</v>
          </cell>
        </row>
        <row r="130">
          <cell r="H130">
            <v>109</v>
          </cell>
        </row>
        <row r="131">
          <cell r="H131">
            <v>0</v>
          </cell>
        </row>
        <row r="132">
          <cell r="H132">
            <v>0</v>
          </cell>
        </row>
        <row r="133">
          <cell r="H133">
            <v>0</v>
          </cell>
        </row>
        <row r="134">
          <cell r="H134">
            <v>24880.547137351175</v>
          </cell>
        </row>
        <row r="135">
          <cell r="H135">
            <v>0</v>
          </cell>
        </row>
        <row r="136">
          <cell r="H136">
            <v>3289</v>
          </cell>
        </row>
        <row r="137">
          <cell r="H137">
            <v>17576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8334</v>
          </cell>
        </row>
        <row r="146">
          <cell r="H146">
            <v>77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0</v>
          </cell>
        </row>
        <row r="153">
          <cell r="H153">
            <v>0</v>
          </cell>
        </row>
        <row r="154">
          <cell r="H154">
            <v>0</v>
          </cell>
        </row>
        <row r="155">
          <cell r="H155">
            <v>689</v>
          </cell>
        </row>
        <row r="166">
          <cell r="H166">
            <v>2161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1046</v>
          </cell>
        </row>
        <row r="170">
          <cell r="H170">
            <v>0</v>
          </cell>
        </row>
        <row r="171">
          <cell r="H171">
            <v>0</v>
          </cell>
        </row>
        <row r="172">
          <cell r="H172">
            <v>0</v>
          </cell>
        </row>
        <row r="173">
          <cell r="H173">
            <v>1692</v>
          </cell>
        </row>
        <row r="175">
          <cell r="H175">
            <v>65126.534</v>
          </cell>
        </row>
        <row r="176">
          <cell r="H176">
            <v>2678</v>
          </cell>
        </row>
        <row r="177">
          <cell r="H177">
            <v>111360</v>
          </cell>
        </row>
        <row r="178">
          <cell r="H178">
            <v>477</v>
          </cell>
        </row>
        <row r="179">
          <cell r="H179">
            <v>116</v>
          </cell>
        </row>
        <row r="180">
          <cell r="H180">
            <v>0</v>
          </cell>
        </row>
        <row r="181">
          <cell r="H181">
            <v>62807</v>
          </cell>
        </row>
        <row r="182">
          <cell r="H182">
            <v>387250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464.72716152822244</v>
          </cell>
        </row>
        <row r="190">
          <cell r="H190">
            <v>7845</v>
          </cell>
        </row>
        <row r="191">
          <cell r="H191">
            <v>7853</v>
          </cell>
        </row>
        <row r="193">
          <cell r="H193">
            <v>57683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5412</v>
          </cell>
        </row>
        <row r="197">
          <cell r="H197">
            <v>0</v>
          </cell>
        </row>
        <row r="198">
          <cell r="H198">
            <v>0</v>
          </cell>
        </row>
        <row r="199">
          <cell r="H199">
            <v>0</v>
          </cell>
        </row>
        <row r="200">
          <cell r="H200">
            <v>243</v>
          </cell>
        </row>
        <row r="202">
          <cell r="H202">
            <v>3466</v>
          </cell>
        </row>
        <row r="203">
          <cell r="H203">
            <v>0</v>
          </cell>
        </row>
        <row r="204">
          <cell r="H204">
            <v>0</v>
          </cell>
        </row>
        <row r="205">
          <cell r="H205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5012</v>
          </cell>
        </row>
        <row r="209">
          <cell r="H209">
            <v>19178</v>
          </cell>
        </row>
        <row r="211">
          <cell r="H211">
            <v>379</v>
          </cell>
        </row>
        <row r="212">
          <cell r="H212">
            <v>0</v>
          </cell>
        </row>
        <row r="213">
          <cell r="H213">
            <v>0</v>
          </cell>
        </row>
        <row r="214">
          <cell r="H214">
            <v>0</v>
          </cell>
        </row>
        <row r="215">
          <cell r="H215">
            <v>20332.05433589009</v>
          </cell>
        </row>
        <row r="216">
          <cell r="H216">
            <v>0</v>
          </cell>
        </row>
        <row r="217">
          <cell r="H217">
            <v>4809</v>
          </cell>
        </row>
        <row r="218">
          <cell r="H218">
            <v>38919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0</v>
          </cell>
        </row>
        <row r="226">
          <cell r="H226">
            <v>24406</v>
          </cell>
        </row>
        <row r="227">
          <cell r="H227">
            <v>4910</v>
          </cell>
        </row>
        <row r="229">
          <cell r="H229">
            <v>0</v>
          </cell>
        </row>
        <row r="230">
          <cell r="H230">
            <v>0</v>
          </cell>
        </row>
        <row r="231">
          <cell r="H231">
            <v>0</v>
          </cell>
        </row>
        <row r="232">
          <cell r="H232">
            <v>0</v>
          </cell>
        </row>
        <row r="233">
          <cell r="H233">
            <v>0</v>
          </cell>
        </row>
        <row r="234">
          <cell r="H234">
            <v>0</v>
          </cell>
        </row>
        <row r="235">
          <cell r="H235">
            <v>0</v>
          </cell>
        </row>
        <row r="236">
          <cell r="H236">
            <v>2837</v>
          </cell>
        </row>
        <row r="247">
          <cell r="H247">
            <v>5313</v>
          </cell>
        </row>
        <row r="248">
          <cell r="H248">
            <v>0</v>
          </cell>
        </row>
        <row r="249">
          <cell r="H249">
            <v>0</v>
          </cell>
        </row>
        <row r="250">
          <cell r="H250">
            <v>575</v>
          </cell>
        </row>
        <row r="251">
          <cell r="H251">
            <v>0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9399</v>
          </cell>
        </row>
        <row r="256">
          <cell r="H256">
            <v>5912</v>
          </cell>
        </row>
        <row r="257">
          <cell r="H257">
            <v>0</v>
          </cell>
        </row>
        <row r="258">
          <cell r="H258">
            <v>0</v>
          </cell>
        </row>
        <row r="259">
          <cell r="H259">
            <v>481</v>
          </cell>
        </row>
        <row r="260">
          <cell r="H260">
            <v>69340</v>
          </cell>
        </row>
        <row r="261">
          <cell r="H261">
            <v>0</v>
          </cell>
        </row>
        <row r="262">
          <cell r="H262">
            <v>13038</v>
          </cell>
        </row>
        <row r="263">
          <cell r="H263">
            <v>54635</v>
          </cell>
        </row>
        <row r="265">
          <cell r="H265">
            <v>1</v>
          </cell>
        </row>
        <row r="266">
          <cell r="H266">
            <v>0</v>
          </cell>
        </row>
        <row r="267">
          <cell r="H267">
            <v>0</v>
          </cell>
        </row>
        <row r="268">
          <cell r="H268">
            <v>0</v>
          </cell>
        </row>
        <row r="269">
          <cell r="H269">
            <v>0</v>
          </cell>
        </row>
        <row r="270">
          <cell r="H270">
            <v>554.77995920423064</v>
          </cell>
        </row>
        <row r="271">
          <cell r="H271">
            <v>28773</v>
          </cell>
        </row>
        <row r="272">
          <cell r="H272">
            <v>11815</v>
          </cell>
        </row>
        <row r="274">
          <cell r="H274">
            <v>98624</v>
          </cell>
        </row>
        <row r="275">
          <cell r="H275">
            <v>0</v>
          </cell>
        </row>
        <row r="276">
          <cell r="H276">
            <v>0</v>
          </cell>
        </row>
        <row r="277">
          <cell r="H277">
            <v>8933</v>
          </cell>
        </row>
        <row r="278">
          <cell r="H278">
            <v>0</v>
          </cell>
        </row>
        <row r="279">
          <cell r="H279">
            <v>0</v>
          </cell>
        </row>
        <row r="280">
          <cell r="H280">
            <v>0</v>
          </cell>
        </row>
        <row r="281">
          <cell r="H281">
            <v>207</v>
          </cell>
        </row>
        <row r="283">
          <cell r="H283">
            <v>1122</v>
          </cell>
        </row>
        <row r="284">
          <cell r="H284">
            <v>0</v>
          </cell>
        </row>
        <row r="285">
          <cell r="H285">
            <v>0</v>
          </cell>
        </row>
        <row r="286">
          <cell r="H286">
            <v>0</v>
          </cell>
        </row>
        <row r="287">
          <cell r="H287">
            <v>0</v>
          </cell>
        </row>
        <row r="288">
          <cell r="H288">
            <v>0</v>
          </cell>
        </row>
        <row r="289">
          <cell r="H289">
            <v>3267</v>
          </cell>
        </row>
        <row r="290">
          <cell r="H290">
            <v>17859</v>
          </cell>
        </row>
        <row r="292">
          <cell r="H292">
            <v>298</v>
          </cell>
        </row>
        <row r="293">
          <cell r="H293">
            <v>0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51015</v>
          </cell>
        </row>
        <row r="297">
          <cell r="H297">
            <v>0</v>
          </cell>
        </row>
        <row r="298">
          <cell r="H298">
            <v>6835</v>
          </cell>
        </row>
        <row r="299">
          <cell r="H299">
            <v>37951</v>
          </cell>
        </row>
        <row r="301">
          <cell r="H301">
            <v>60</v>
          </cell>
        </row>
        <row r="302">
          <cell r="H302">
            <v>0</v>
          </cell>
        </row>
        <row r="303">
          <cell r="H303">
            <v>0</v>
          </cell>
        </row>
        <row r="304">
          <cell r="H304">
            <v>0</v>
          </cell>
        </row>
        <row r="305">
          <cell r="H305">
            <v>0</v>
          </cell>
        </row>
        <row r="306">
          <cell r="H306">
            <v>0</v>
          </cell>
        </row>
        <row r="307">
          <cell r="H307">
            <v>19706</v>
          </cell>
        </row>
        <row r="308">
          <cell r="H308">
            <v>3778</v>
          </cell>
        </row>
        <row r="310">
          <cell r="H310">
            <v>0</v>
          </cell>
        </row>
        <row r="311">
          <cell r="H311">
            <v>0</v>
          </cell>
        </row>
        <row r="312">
          <cell r="H312">
            <v>0</v>
          </cell>
        </row>
        <row r="313">
          <cell r="H313">
            <v>0</v>
          </cell>
        </row>
        <row r="314">
          <cell r="H314">
            <v>0</v>
          </cell>
        </row>
        <row r="315">
          <cell r="H315">
            <v>0</v>
          </cell>
        </row>
        <row r="316">
          <cell r="H316">
            <v>0</v>
          </cell>
        </row>
        <row r="317">
          <cell r="H317">
            <v>3039</v>
          </cell>
        </row>
        <row r="328">
          <cell r="H328">
            <v>5319</v>
          </cell>
        </row>
        <row r="329">
          <cell r="H329">
            <v>0</v>
          </cell>
        </row>
        <row r="330">
          <cell r="H330">
            <v>0</v>
          </cell>
        </row>
        <row r="331">
          <cell r="H331">
            <v>579</v>
          </cell>
        </row>
        <row r="332">
          <cell r="H332">
            <v>0</v>
          </cell>
        </row>
        <row r="333">
          <cell r="H333">
            <v>0</v>
          </cell>
        </row>
        <row r="334">
          <cell r="H334">
            <v>0</v>
          </cell>
        </row>
        <row r="335">
          <cell r="H335">
            <v>6878</v>
          </cell>
        </row>
        <row r="337">
          <cell r="H337">
            <v>5018</v>
          </cell>
        </row>
        <row r="338">
          <cell r="H338">
            <v>0</v>
          </cell>
        </row>
        <row r="339">
          <cell r="H339">
            <v>473</v>
          </cell>
        </row>
        <row r="340">
          <cell r="H340">
            <v>182</v>
          </cell>
        </row>
        <row r="341">
          <cell r="H341">
            <v>50083</v>
          </cell>
        </row>
        <row r="342">
          <cell r="H342">
            <v>0</v>
          </cell>
        </row>
        <row r="343">
          <cell r="H343">
            <v>4641</v>
          </cell>
        </row>
        <row r="344">
          <cell r="H344">
            <v>16537</v>
          </cell>
        </row>
        <row r="346">
          <cell r="H346">
            <v>53</v>
          </cell>
        </row>
        <row r="347">
          <cell r="H347">
            <v>0</v>
          </cell>
        </row>
        <row r="348">
          <cell r="H348">
            <v>0</v>
          </cell>
        </row>
        <row r="349">
          <cell r="H349">
            <v>0</v>
          </cell>
        </row>
        <row r="350">
          <cell r="H350">
            <v>0</v>
          </cell>
        </row>
        <row r="351">
          <cell r="H351">
            <v>463.74992009929133</v>
          </cell>
        </row>
        <row r="352">
          <cell r="H352">
            <v>6836.2105768077708</v>
          </cell>
        </row>
        <row r="353">
          <cell r="H353">
            <v>5486</v>
          </cell>
        </row>
        <row r="355">
          <cell r="H355">
            <v>107284</v>
          </cell>
        </row>
        <row r="356">
          <cell r="H356">
            <v>0</v>
          </cell>
        </row>
        <row r="357">
          <cell r="H357">
            <v>0</v>
          </cell>
        </row>
        <row r="358">
          <cell r="H358">
            <v>9862</v>
          </cell>
        </row>
        <row r="359">
          <cell r="H359">
            <v>0</v>
          </cell>
        </row>
        <row r="360">
          <cell r="H360">
            <v>0</v>
          </cell>
        </row>
        <row r="361">
          <cell r="H361">
            <v>0</v>
          </cell>
        </row>
        <row r="362">
          <cell r="H362">
            <v>92</v>
          </cell>
        </row>
        <row r="364">
          <cell r="H364">
            <v>60</v>
          </cell>
        </row>
        <row r="365">
          <cell r="H365">
            <v>0</v>
          </cell>
        </row>
        <row r="366">
          <cell r="H366">
            <v>0</v>
          </cell>
        </row>
        <row r="367">
          <cell r="H367">
            <v>0</v>
          </cell>
        </row>
        <row r="368">
          <cell r="H368">
            <v>0</v>
          </cell>
        </row>
        <row r="369">
          <cell r="H369">
            <v>0</v>
          </cell>
        </row>
        <row r="370">
          <cell r="H370">
            <v>0</v>
          </cell>
        </row>
        <row r="371">
          <cell r="H371">
            <v>16938</v>
          </cell>
        </row>
        <row r="373">
          <cell r="H373">
            <v>664</v>
          </cell>
        </row>
        <row r="374">
          <cell r="H374">
            <v>0</v>
          </cell>
        </row>
        <row r="375">
          <cell r="H375">
            <v>0</v>
          </cell>
        </row>
        <row r="376">
          <cell r="H376">
            <v>0</v>
          </cell>
        </row>
        <row r="377">
          <cell r="H377">
            <v>55152</v>
          </cell>
        </row>
        <row r="378">
          <cell r="H378">
            <v>0</v>
          </cell>
        </row>
        <row r="379">
          <cell r="H379">
            <v>0</v>
          </cell>
        </row>
        <row r="380">
          <cell r="H380">
            <v>38894</v>
          </cell>
        </row>
        <row r="382">
          <cell r="H382">
            <v>0</v>
          </cell>
        </row>
        <row r="383">
          <cell r="H383">
            <v>0</v>
          </cell>
        </row>
        <row r="384">
          <cell r="H384">
            <v>0</v>
          </cell>
        </row>
        <row r="385">
          <cell r="H385">
            <v>0</v>
          </cell>
        </row>
        <row r="386">
          <cell r="H386">
            <v>0</v>
          </cell>
        </row>
        <row r="387">
          <cell r="H387">
            <v>0</v>
          </cell>
        </row>
        <row r="388">
          <cell r="H388">
            <v>3383.7894231922292</v>
          </cell>
        </row>
        <row r="389">
          <cell r="H389">
            <v>2675</v>
          </cell>
        </row>
        <row r="391">
          <cell r="H391">
            <v>0</v>
          </cell>
        </row>
        <row r="392">
          <cell r="H392">
            <v>0</v>
          </cell>
        </row>
        <row r="393">
          <cell r="H393">
            <v>0</v>
          </cell>
        </row>
        <row r="394">
          <cell r="H394">
            <v>0</v>
          </cell>
        </row>
        <row r="395">
          <cell r="H395">
            <v>0</v>
          </cell>
        </row>
        <row r="396">
          <cell r="H396">
            <v>0</v>
          </cell>
        </row>
        <row r="397">
          <cell r="H397">
            <v>0</v>
          </cell>
        </row>
        <row r="398">
          <cell r="H398">
            <v>8450</v>
          </cell>
        </row>
        <row r="409">
          <cell r="H409">
            <v>8365</v>
          </cell>
        </row>
        <row r="410">
          <cell r="H410">
            <v>0</v>
          </cell>
        </row>
        <row r="411">
          <cell r="H411">
            <v>0</v>
          </cell>
        </row>
        <row r="412">
          <cell r="H412">
            <v>891</v>
          </cell>
        </row>
        <row r="413">
          <cell r="H413">
            <v>0</v>
          </cell>
        </row>
        <row r="414">
          <cell r="H414">
            <v>0</v>
          </cell>
        </row>
        <row r="415">
          <cell r="H415">
            <v>0</v>
          </cell>
        </row>
        <row r="416">
          <cell r="H416">
            <v>16348</v>
          </cell>
        </row>
        <row r="418">
          <cell r="H418">
            <v>8521</v>
          </cell>
        </row>
        <row r="419">
          <cell r="H419">
            <v>0</v>
          </cell>
        </row>
        <row r="420">
          <cell r="H420">
            <v>17</v>
          </cell>
        </row>
        <row r="421">
          <cell r="H421">
            <v>399</v>
          </cell>
        </row>
        <row r="422">
          <cell r="H422">
            <v>34708</v>
          </cell>
        </row>
        <row r="423">
          <cell r="H423">
            <v>0</v>
          </cell>
        </row>
        <row r="424">
          <cell r="H424">
            <v>3524</v>
          </cell>
        </row>
        <row r="425">
          <cell r="H425">
            <v>26076</v>
          </cell>
        </row>
        <row r="427">
          <cell r="H427">
            <v>1842</v>
          </cell>
        </row>
        <row r="428">
          <cell r="H428">
            <v>0</v>
          </cell>
        </row>
        <row r="429">
          <cell r="H429">
            <v>0</v>
          </cell>
        </row>
        <row r="430">
          <cell r="H430">
            <v>0</v>
          </cell>
        </row>
        <row r="431">
          <cell r="H431">
            <v>0</v>
          </cell>
        </row>
        <row r="432">
          <cell r="H432">
            <v>925.00787455480815</v>
          </cell>
        </row>
        <row r="433">
          <cell r="H433">
            <v>13343</v>
          </cell>
        </row>
        <row r="434">
          <cell r="H434">
            <v>15108</v>
          </cell>
        </row>
        <row r="436">
          <cell r="H436">
            <v>223904</v>
          </cell>
        </row>
        <row r="437">
          <cell r="H437">
            <v>0</v>
          </cell>
        </row>
        <row r="438">
          <cell r="H438">
            <v>0</v>
          </cell>
        </row>
        <row r="439">
          <cell r="H439">
            <v>20704</v>
          </cell>
        </row>
        <row r="440">
          <cell r="H440">
            <v>0</v>
          </cell>
        </row>
        <row r="441">
          <cell r="H441">
            <v>0</v>
          </cell>
        </row>
        <row r="442">
          <cell r="H442">
            <v>0</v>
          </cell>
        </row>
        <row r="443">
          <cell r="H443">
            <v>2904</v>
          </cell>
        </row>
        <row r="445">
          <cell r="H445">
            <v>1237</v>
          </cell>
        </row>
        <row r="446">
          <cell r="H446">
            <v>0</v>
          </cell>
        </row>
        <row r="447">
          <cell r="H447">
            <v>0</v>
          </cell>
        </row>
        <row r="448">
          <cell r="H448">
            <v>0</v>
          </cell>
        </row>
        <row r="449">
          <cell r="H449">
            <v>0</v>
          </cell>
        </row>
        <row r="450">
          <cell r="H450">
            <v>0</v>
          </cell>
        </row>
        <row r="451">
          <cell r="H451">
            <v>11996</v>
          </cell>
        </row>
        <row r="452">
          <cell r="H452">
            <v>38054</v>
          </cell>
        </row>
        <row r="454">
          <cell r="H454">
            <v>830</v>
          </cell>
        </row>
        <row r="455">
          <cell r="H455">
            <v>0</v>
          </cell>
        </row>
        <row r="456">
          <cell r="H456">
            <v>0</v>
          </cell>
        </row>
        <row r="457">
          <cell r="H457">
            <v>0</v>
          </cell>
        </row>
        <row r="458">
          <cell r="H458">
            <v>60938</v>
          </cell>
        </row>
        <row r="459">
          <cell r="H459">
            <v>0</v>
          </cell>
        </row>
        <row r="460">
          <cell r="H460">
            <v>13475</v>
          </cell>
        </row>
        <row r="461">
          <cell r="H461">
            <v>70936</v>
          </cell>
        </row>
        <row r="463">
          <cell r="H463">
            <v>0</v>
          </cell>
        </row>
        <row r="464">
          <cell r="H464">
            <v>0</v>
          </cell>
        </row>
        <row r="465">
          <cell r="H465">
            <v>0</v>
          </cell>
        </row>
        <row r="466">
          <cell r="H466">
            <v>0</v>
          </cell>
        </row>
        <row r="467">
          <cell r="H467">
            <v>0</v>
          </cell>
        </row>
        <row r="468">
          <cell r="H468">
            <v>0</v>
          </cell>
        </row>
        <row r="469">
          <cell r="H469">
            <v>39328</v>
          </cell>
        </row>
        <row r="470">
          <cell r="H470">
            <v>8165</v>
          </cell>
        </row>
        <row r="472">
          <cell r="H472">
            <v>0</v>
          </cell>
        </row>
        <row r="473">
          <cell r="H473">
            <v>0</v>
          </cell>
        </row>
        <row r="474">
          <cell r="H474">
            <v>0</v>
          </cell>
        </row>
        <row r="475">
          <cell r="H475">
            <v>0</v>
          </cell>
        </row>
        <row r="476">
          <cell r="H476">
            <v>0</v>
          </cell>
        </row>
        <row r="477">
          <cell r="H477">
            <v>0</v>
          </cell>
        </row>
        <row r="478">
          <cell r="H478">
            <v>0</v>
          </cell>
        </row>
        <row r="479">
          <cell r="H479">
            <v>11924</v>
          </cell>
        </row>
        <row r="490">
          <cell r="H490">
            <v>9536</v>
          </cell>
        </row>
        <row r="491">
          <cell r="H491">
            <v>0</v>
          </cell>
        </row>
        <row r="492">
          <cell r="H492">
            <v>0</v>
          </cell>
        </row>
        <row r="493">
          <cell r="H493">
            <v>999</v>
          </cell>
        </row>
        <row r="494">
          <cell r="H494">
            <v>0</v>
          </cell>
        </row>
        <row r="495">
          <cell r="H495">
            <v>0</v>
          </cell>
        </row>
        <row r="496">
          <cell r="H496">
            <v>0</v>
          </cell>
        </row>
        <row r="497">
          <cell r="H497">
            <v>7349</v>
          </cell>
        </row>
        <row r="499">
          <cell r="H499">
            <v>72368</v>
          </cell>
        </row>
        <row r="500">
          <cell r="H500">
            <v>0</v>
          </cell>
        </row>
        <row r="501">
          <cell r="H501">
            <v>53788</v>
          </cell>
        </row>
        <row r="503">
          <cell r="H503">
            <v>464191.0027277437</v>
          </cell>
        </row>
        <row r="504">
          <cell r="H504">
            <v>0</v>
          </cell>
        </row>
        <row r="505">
          <cell r="H505">
            <v>39992</v>
          </cell>
        </row>
        <row r="506">
          <cell r="H506">
            <v>862958</v>
          </cell>
        </row>
        <row r="508">
          <cell r="H508">
            <v>1717</v>
          </cell>
        </row>
        <row r="509">
          <cell r="H509">
            <v>0</v>
          </cell>
        </row>
        <row r="510">
          <cell r="H510">
            <v>0</v>
          </cell>
        </row>
        <row r="511">
          <cell r="H511">
            <v>0</v>
          </cell>
        </row>
        <row r="512">
          <cell r="H512">
            <v>0</v>
          </cell>
        </row>
        <row r="513">
          <cell r="H513">
            <v>0</v>
          </cell>
        </row>
        <row r="514">
          <cell r="H514">
            <v>116273</v>
          </cell>
        </row>
        <row r="515">
          <cell r="H515">
            <v>103669</v>
          </cell>
        </row>
        <row r="517">
          <cell r="H517">
            <v>1317941</v>
          </cell>
        </row>
        <row r="518">
          <cell r="H518">
            <v>0</v>
          </cell>
        </row>
        <row r="519">
          <cell r="H519">
            <v>3630</v>
          </cell>
        </row>
        <row r="520">
          <cell r="H520">
            <v>129069</v>
          </cell>
        </row>
        <row r="521">
          <cell r="H521">
            <v>0</v>
          </cell>
        </row>
        <row r="522">
          <cell r="H522">
            <v>6217.81</v>
          </cell>
        </row>
        <row r="523">
          <cell r="H523">
            <v>0</v>
          </cell>
        </row>
        <row r="524">
          <cell r="H524">
            <v>2435</v>
          </cell>
        </row>
        <row r="526">
          <cell r="H526">
            <v>64445</v>
          </cell>
        </row>
        <row r="527">
          <cell r="H527">
            <v>0</v>
          </cell>
        </row>
        <row r="528">
          <cell r="H528">
            <v>0</v>
          </cell>
        </row>
        <row r="529">
          <cell r="H529">
            <v>0</v>
          </cell>
        </row>
        <row r="530">
          <cell r="H530">
            <v>0</v>
          </cell>
        </row>
        <row r="531">
          <cell r="H531">
            <v>0</v>
          </cell>
        </row>
        <row r="532">
          <cell r="H532">
            <v>75894</v>
          </cell>
        </row>
        <row r="533">
          <cell r="H533">
            <v>264326</v>
          </cell>
        </row>
        <row r="535">
          <cell r="H535">
            <v>1083</v>
          </cell>
        </row>
        <row r="536">
          <cell r="H536">
            <v>0</v>
          </cell>
        </row>
        <row r="537">
          <cell r="H537">
            <v>0</v>
          </cell>
        </row>
        <row r="538">
          <cell r="H538">
            <v>0</v>
          </cell>
        </row>
        <row r="539">
          <cell r="H539">
            <v>76176</v>
          </cell>
        </row>
        <row r="540">
          <cell r="H540">
            <v>0</v>
          </cell>
        </row>
        <row r="541">
          <cell r="H541">
            <v>81270</v>
          </cell>
        </row>
        <row r="542">
          <cell r="H542">
            <v>205259</v>
          </cell>
        </row>
        <row r="544">
          <cell r="H544">
            <v>129</v>
          </cell>
        </row>
        <row r="545">
          <cell r="H545">
            <v>0</v>
          </cell>
        </row>
        <row r="546">
          <cell r="H546">
            <v>0</v>
          </cell>
        </row>
        <row r="547">
          <cell r="H547">
            <v>0</v>
          </cell>
        </row>
        <row r="548">
          <cell r="H548">
            <v>0</v>
          </cell>
        </row>
        <row r="549">
          <cell r="H549">
            <v>0</v>
          </cell>
        </row>
        <row r="550">
          <cell r="H550">
            <v>411971</v>
          </cell>
        </row>
        <row r="551">
          <cell r="H551">
            <v>61561</v>
          </cell>
        </row>
        <row r="553">
          <cell r="H553">
            <v>0</v>
          </cell>
        </row>
        <row r="554">
          <cell r="H554">
            <v>0</v>
          </cell>
        </row>
        <row r="555">
          <cell r="H555">
            <v>0</v>
          </cell>
        </row>
        <row r="556">
          <cell r="H556">
            <v>0</v>
          </cell>
        </row>
        <row r="557">
          <cell r="H557">
            <v>0</v>
          </cell>
        </row>
        <row r="558">
          <cell r="H558">
            <v>0</v>
          </cell>
        </row>
        <row r="559">
          <cell r="H559">
            <v>0</v>
          </cell>
        </row>
        <row r="560">
          <cell r="H560">
            <v>13680</v>
          </cell>
        </row>
        <row r="571">
          <cell r="H571">
            <v>9908</v>
          </cell>
        </row>
        <row r="572">
          <cell r="H572">
            <v>0</v>
          </cell>
        </row>
        <row r="573">
          <cell r="H573">
            <v>0</v>
          </cell>
        </row>
        <row r="574">
          <cell r="H574">
            <v>868</v>
          </cell>
        </row>
        <row r="575">
          <cell r="H575">
            <v>0</v>
          </cell>
        </row>
        <row r="576">
          <cell r="H576">
            <v>0</v>
          </cell>
        </row>
        <row r="577">
          <cell r="H577">
            <v>0</v>
          </cell>
        </row>
        <row r="578">
          <cell r="H578">
            <v>6852.5615687820264</v>
          </cell>
        </row>
        <row r="580">
          <cell r="H580">
            <v>52613.406999999999</v>
          </cell>
        </row>
        <row r="581">
          <cell r="H581">
            <v>0</v>
          </cell>
        </row>
        <row r="582">
          <cell r="H582">
            <v>265569.08333333331</v>
          </cell>
        </row>
        <row r="583">
          <cell r="H583">
            <v>1120</v>
          </cell>
        </row>
        <row r="584">
          <cell r="H584">
            <v>484.5</v>
          </cell>
        </row>
        <row r="585">
          <cell r="H585">
            <v>0</v>
          </cell>
        </row>
        <row r="586">
          <cell r="H586">
            <v>27830</v>
          </cell>
        </row>
        <row r="587">
          <cell r="H587">
            <v>678103</v>
          </cell>
        </row>
        <row r="589">
          <cell r="H589">
            <v>241</v>
          </cell>
        </row>
        <row r="590">
          <cell r="H590">
            <v>0</v>
          </cell>
        </row>
        <row r="591">
          <cell r="H591">
            <v>0</v>
          </cell>
        </row>
        <row r="592">
          <cell r="H592">
            <v>0</v>
          </cell>
        </row>
        <row r="593">
          <cell r="H593">
            <v>0</v>
          </cell>
        </row>
        <row r="594">
          <cell r="H594">
            <v>1820.112161384322</v>
          </cell>
        </row>
        <row r="595">
          <cell r="H595">
            <v>26349</v>
          </cell>
        </row>
        <row r="596">
          <cell r="H596">
            <v>33021</v>
          </cell>
        </row>
        <row r="598">
          <cell r="H598">
            <v>288793</v>
          </cell>
        </row>
        <row r="599">
          <cell r="H599">
            <v>0</v>
          </cell>
        </row>
        <row r="600">
          <cell r="H600">
            <v>0</v>
          </cell>
        </row>
        <row r="601">
          <cell r="H601">
            <v>25552</v>
          </cell>
        </row>
        <row r="602">
          <cell r="H602">
            <v>0</v>
          </cell>
        </row>
        <row r="603">
          <cell r="H603">
            <v>0</v>
          </cell>
        </row>
        <row r="604">
          <cell r="H604">
            <v>0</v>
          </cell>
        </row>
        <row r="605">
          <cell r="H605">
            <v>787</v>
          </cell>
        </row>
        <row r="607">
          <cell r="H607">
            <v>1132</v>
          </cell>
        </row>
        <row r="608">
          <cell r="H608">
            <v>0</v>
          </cell>
        </row>
        <row r="609">
          <cell r="H609">
            <v>0</v>
          </cell>
        </row>
        <row r="610">
          <cell r="H610">
            <v>0</v>
          </cell>
        </row>
        <row r="611">
          <cell r="H611">
            <v>0</v>
          </cell>
        </row>
        <row r="612">
          <cell r="H612">
            <v>0</v>
          </cell>
        </row>
        <row r="613">
          <cell r="H613">
            <v>27063</v>
          </cell>
        </row>
        <row r="614">
          <cell r="H614">
            <v>84957</v>
          </cell>
        </row>
        <row r="616">
          <cell r="H616">
            <v>525.15214910612406</v>
          </cell>
        </row>
        <row r="617">
          <cell r="H617">
            <v>0</v>
          </cell>
        </row>
        <row r="618">
          <cell r="H618">
            <v>0</v>
          </cell>
        </row>
        <row r="619">
          <cell r="H619">
            <v>0</v>
          </cell>
        </row>
        <row r="620">
          <cell r="H620">
            <v>64013</v>
          </cell>
        </row>
        <row r="621">
          <cell r="H621">
            <v>0</v>
          </cell>
        </row>
        <row r="622">
          <cell r="H622">
            <v>40213</v>
          </cell>
        </row>
        <row r="623">
          <cell r="H623">
            <v>114918</v>
          </cell>
        </row>
        <row r="625">
          <cell r="H625">
            <v>0</v>
          </cell>
        </row>
        <row r="626">
          <cell r="H626">
            <v>0</v>
          </cell>
        </row>
        <row r="627">
          <cell r="H627">
            <v>0</v>
          </cell>
        </row>
        <row r="628">
          <cell r="H628">
            <v>0</v>
          </cell>
        </row>
        <row r="629">
          <cell r="H629">
            <v>0</v>
          </cell>
        </row>
        <row r="630">
          <cell r="H630">
            <v>0</v>
          </cell>
        </row>
        <row r="631">
          <cell r="H631">
            <v>106193</v>
          </cell>
        </row>
        <row r="632">
          <cell r="H632">
            <v>17995</v>
          </cell>
        </row>
        <row r="634">
          <cell r="H634">
            <v>0</v>
          </cell>
        </row>
        <row r="635">
          <cell r="H635">
            <v>0</v>
          </cell>
        </row>
        <row r="636">
          <cell r="H636">
            <v>0</v>
          </cell>
        </row>
        <row r="637">
          <cell r="H637">
            <v>0</v>
          </cell>
        </row>
        <row r="638">
          <cell r="H638">
            <v>0</v>
          </cell>
        </row>
        <row r="639">
          <cell r="H639">
            <v>0</v>
          </cell>
        </row>
        <row r="640">
          <cell r="H640">
            <v>0</v>
          </cell>
        </row>
        <row r="641">
          <cell r="H641">
            <v>7888</v>
          </cell>
        </row>
        <row r="652">
          <cell r="H652">
            <v>3108</v>
          </cell>
        </row>
        <row r="653">
          <cell r="H653">
            <v>0</v>
          </cell>
        </row>
        <row r="654">
          <cell r="H654">
            <v>0</v>
          </cell>
        </row>
        <row r="655">
          <cell r="H655">
            <v>315</v>
          </cell>
        </row>
        <row r="656">
          <cell r="H656">
            <v>0</v>
          </cell>
        </row>
        <row r="657">
          <cell r="H657">
            <v>0</v>
          </cell>
        </row>
        <row r="658">
          <cell r="H658">
            <v>0</v>
          </cell>
        </row>
        <row r="659">
          <cell r="H659">
            <v>5924</v>
          </cell>
        </row>
        <row r="661">
          <cell r="H661">
            <v>192563</v>
          </cell>
        </row>
        <row r="662">
          <cell r="H662">
            <v>0</v>
          </cell>
        </row>
        <row r="663">
          <cell r="H663">
            <v>588</v>
          </cell>
        </row>
        <row r="664">
          <cell r="H664">
            <v>1451551.6996529398</v>
          </cell>
        </row>
        <row r="665">
          <cell r="H665">
            <v>203690</v>
          </cell>
        </row>
        <row r="666">
          <cell r="H666">
            <v>0</v>
          </cell>
        </row>
        <row r="667">
          <cell r="H667">
            <v>10362</v>
          </cell>
        </row>
        <row r="668">
          <cell r="H668">
            <v>381889</v>
          </cell>
        </row>
        <row r="670">
          <cell r="H670">
            <v>266</v>
          </cell>
        </row>
        <row r="671">
          <cell r="H671">
            <v>0</v>
          </cell>
        </row>
        <row r="672">
          <cell r="H672">
            <v>0</v>
          </cell>
        </row>
        <row r="673">
          <cell r="H673">
            <v>0</v>
          </cell>
        </row>
        <row r="674">
          <cell r="H674">
            <v>0</v>
          </cell>
        </row>
        <row r="675">
          <cell r="H675">
            <v>1243.1488217433534</v>
          </cell>
        </row>
        <row r="676">
          <cell r="H676">
            <v>25287</v>
          </cell>
        </row>
        <row r="677">
          <cell r="H677">
            <v>19124</v>
          </cell>
        </row>
        <row r="679">
          <cell r="H679">
            <v>339956</v>
          </cell>
        </row>
        <row r="680">
          <cell r="H680">
            <v>0</v>
          </cell>
        </row>
        <row r="681">
          <cell r="H681">
            <v>0</v>
          </cell>
        </row>
        <row r="682">
          <cell r="H682">
            <v>31917</v>
          </cell>
        </row>
        <row r="683">
          <cell r="H683">
            <v>0</v>
          </cell>
        </row>
        <row r="684">
          <cell r="H684">
            <v>0</v>
          </cell>
        </row>
        <row r="685">
          <cell r="H685">
            <v>0</v>
          </cell>
        </row>
        <row r="686">
          <cell r="H686">
            <v>3472</v>
          </cell>
        </row>
        <row r="688">
          <cell r="H688">
            <v>8261</v>
          </cell>
        </row>
        <row r="689">
          <cell r="H689">
            <v>0</v>
          </cell>
        </row>
        <row r="690">
          <cell r="H690">
            <v>0</v>
          </cell>
        </row>
        <row r="691">
          <cell r="H691">
            <v>0</v>
          </cell>
        </row>
        <row r="692">
          <cell r="H692">
            <v>0</v>
          </cell>
        </row>
        <row r="693">
          <cell r="H693">
            <v>0</v>
          </cell>
        </row>
        <row r="694">
          <cell r="H694">
            <v>23528</v>
          </cell>
        </row>
        <row r="695">
          <cell r="H695">
            <v>61871</v>
          </cell>
        </row>
        <row r="697">
          <cell r="H697">
            <v>1068</v>
          </cell>
        </row>
        <row r="698">
          <cell r="H698">
            <v>0</v>
          </cell>
        </row>
        <row r="699">
          <cell r="H699">
            <v>0</v>
          </cell>
        </row>
        <row r="700">
          <cell r="H700">
            <v>0</v>
          </cell>
        </row>
        <row r="701">
          <cell r="H701">
            <v>64046</v>
          </cell>
        </row>
        <row r="702">
          <cell r="H702">
            <v>0</v>
          </cell>
        </row>
        <row r="703">
          <cell r="H703">
            <v>14406</v>
          </cell>
        </row>
        <row r="704">
          <cell r="H704">
            <v>91056</v>
          </cell>
        </row>
        <row r="706">
          <cell r="H706">
            <v>507</v>
          </cell>
        </row>
        <row r="707">
          <cell r="H707">
            <v>0</v>
          </cell>
        </row>
        <row r="708">
          <cell r="H708">
            <v>0</v>
          </cell>
        </row>
        <row r="709">
          <cell r="H709">
            <v>0</v>
          </cell>
        </row>
        <row r="710">
          <cell r="H710">
            <v>0</v>
          </cell>
        </row>
        <row r="711">
          <cell r="H711">
            <v>0</v>
          </cell>
        </row>
        <row r="712">
          <cell r="H712">
            <v>67736</v>
          </cell>
        </row>
        <row r="713">
          <cell r="H713">
            <v>12291</v>
          </cell>
        </row>
        <row r="715">
          <cell r="H715">
            <v>0</v>
          </cell>
        </row>
        <row r="716">
          <cell r="H716">
            <v>0</v>
          </cell>
        </row>
        <row r="717">
          <cell r="H717">
            <v>0</v>
          </cell>
        </row>
        <row r="718">
          <cell r="H718">
            <v>0</v>
          </cell>
        </row>
        <row r="719">
          <cell r="H719">
            <v>0</v>
          </cell>
        </row>
        <row r="720">
          <cell r="H720">
            <v>0</v>
          </cell>
        </row>
        <row r="721">
          <cell r="H721">
            <v>0</v>
          </cell>
        </row>
        <row r="722">
          <cell r="H722">
            <v>13301</v>
          </cell>
        </row>
        <row r="733">
          <cell r="H733">
            <v>14469</v>
          </cell>
        </row>
        <row r="734">
          <cell r="H734">
            <v>0</v>
          </cell>
        </row>
        <row r="735">
          <cell r="H735">
            <v>0</v>
          </cell>
        </row>
        <row r="736">
          <cell r="H736">
            <v>1555</v>
          </cell>
        </row>
        <row r="737">
          <cell r="H737">
            <v>0</v>
          </cell>
        </row>
        <row r="738">
          <cell r="H738">
            <v>0</v>
          </cell>
        </row>
        <row r="739">
          <cell r="H739">
            <v>0</v>
          </cell>
        </row>
        <row r="740">
          <cell r="H740">
            <v>15169</v>
          </cell>
        </row>
        <row r="742">
          <cell r="H742">
            <v>9268</v>
          </cell>
        </row>
        <row r="743">
          <cell r="H743">
            <v>0</v>
          </cell>
        </row>
        <row r="744">
          <cell r="H744">
            <v>1115</v>
          </cell>
        </row>
        <row r="745">
          <cell r="H745">
            <v>185</v>
          </cell>
        </row>
        <row r="746">
          <cell r="H746">
            <v>2466</v>
          </cell>
        </row>
        <row r="747">
          <cell r="H747">
            <v>0</v>
          </cell>
        </row>
        <row r="748">
          <cell r="H748">
            <v>15706</v>
          </cell>
        </row>
        <row r="749">
          <cell r="H749">
            <v>29952</v>
          </cell>
        </row>
        <row r="751">
          <cell r="H751">
            <v>1</v>
          </cell>
        </row>
        <row r="752">
          <cell r="H752">
            <v>0</v>
          </cell>
        </row>
        <row r="753">
          <cell r="H753">
            <v>0</v>
          </cell>
        </row>
        <row r="754">
          <cell r="H754">
            <v>0</v>
          </cell>
        </row>
        <row r="755">
          <cell r="H755">
            <v>0</v>
          </cell>
        </row>
        <row r="756">
          <cell r="H756">
            <v>1277.3034096844983</v>
          </cell>
        </row>
        <row r="757">
          <cell r="H757">
            <v>34045</v>
          </cell>
        </row>
        <row r="758">
          <cell r="H758">
            <v>27987</v>
          </cell>
        </row>
        <row r="760">
          <cell r="H760">
            <v>261431</v>
          </cell>
        </row>
        <row r="761">
          <cell r="H761">
            <v>0</v>
          </cell>
        </row>
        <row r="762">
          <cell r="H762">
            <v>0</v>
          </cell>
        </row>
        <row r="763">
          <cell r="H763">
            <v>23343</v>
          </cell>
        </row>
        <row r="764">
          <cell r="H764">
            <v>0</v>
          </cell>
        </row>
        <row r="765">
          <cell r="H765">
            <v>0</v>
          </cell>
        </row>
        <row r="766">
          <cell r="H766">
            <v>0</v>
          </cell>
        </row>
        <row r="767">
          <cell r="H767">
            <v>606</v>
          </cell>
        </row>
        <row r="769">
          <cell r="H769">
            <v>5071</v>
          </cell>
        </row>
        <row r="770">
          <cell r="H770">
            <v>0</v>
          </cell>
        </row>
        <row r="771">
          <cell r="H771">
            <v>0</v>
          </cell>
        </row>
        <row r="772">
          <cell r="H772">
            <v>0</v>
          </cell>
        </row>
        <row r="773">
          <cell r="H773">
            <v>0</v>
          </cell>
        </row>
        <row r="774">
          <cell r="H774">
            <v>0</v>
          </cell>
        </row>
        <row r="775">
          <cell r="H775">
            <v>18401</v>
          </cell>
        </row>
        <row r="776">
          <cell r="H776">
            <v>51155</v>
          </cell>
        </row>
        <row r="778">
          <cell r="H778">
            <v>849</v>
          </cell>
        </row>
        <row r="779">
          <cell r="H779">
            <v>0</v>
          </cell>
        </row>
        <row r="780">
          <cell r="H780">
            <v>0</v>
          </cell>
        </row>
        <row r="781">
          <cell r="H781">
            <v>0</v>
          </cell>
        </row>
        <row r="782">
          <cell r="H782">
            <v>89061</v>
          </cell>
        </row>
        <row r="783">
          <cell r="H783">
            <v>0</v>
          </cell>
        </row>
        <row r="784">
          <cell r="H784">
            <v>29027</v>
          </cell>
        </row>
        <row r="785">
          <cell r="H785">
            <v>82317</v>
          </cell>
        </row>
        <row r="787">
          <cell r="H787">
            <v>0</v>
          </cell>
        </row>
        <row r="788">
          <cell r="H788">
            <v>0</v>
          </cell>
        </row>
        <row r="789">
          <cell r="H789">
            <v>0</v>
          </cell>
        </row>
        <row r="790">
          <cell r="H790">
            <v>0</v>
          </cell>
        </row>
        <row r="791">
          <cell r="H791">
            <v>0</v>
          </cell>
        </row>
        <row r="792">
          <cell r="H792">
            <v>0</v>
          </cell>
        </row>
        <row r="793">
          <cell r="H793">
            <v>60592</v>
          </cell>
        </row>
        <row r="794">
          <cell r="H794">
            <v>12113</v>
          </cell>
        </row>
        <row r="796">
          <cell r="H796">
            <v>0</v>
          </cell>
        </row>
        <row r="797">
          <cell r="H797">
            <v>0</v>
          </cell>
        </row>
        <row r="798">
          <cell r="H798">
            <v>0</v>
          </cell>
        </row>
        <row r="799">
          <cell r="H799">
            <v>0</v>
          </cell>
        </row>
        <row r="800">
          <cell r="H800">
            <v>0</v>
          </cell>
        </row>
        <row r="801">
          <cell r="H801">
            <v>0</v>
          </cell>
        </row>
        <row r="802">
          <cell r="H802">
            <v>0</v>
          </cell>
        </row>
        <row r="803">
          <cell r="H803">
            <v>8488</v>
          </cell>
        </row>
        <row r="814">
          <cell r="H814">
            <v>8670</v>
          </cell>
        </row>
        <row r="815">
          <cell r="H815">
            <v>0</v>
          </cell>
        </row>
        <row r="816">
          <cell r="H816">
            <v>0</v>
          </cell>
        </row>
        <row r="817">
          <cell r="H817">
            <v>678</v>
          </cell>
        </row>
        <row r="818">
          <cell r="H818">
            <v>0</v>
          </cell>
        </row>
        <row r="819">
          <cell r="H819">
            <v>0</v>
          </cell>
        </row>
        <row r="820">
          <cell r="H820">
            <v>0</v>
          </cell>
        </row>
        <row r="821">
          <cell r="H821">
            <v>19186</v>
          </cell>
        </row>
        <row r="823">
          <cell r="H823">
            <v>256715.75</v>
          </cell>
        </row>
        <row r="824">
          <cell r="H824">
            <v>0</v>
          </cell>
        </row>
        <row r="825">
          <cell r="H825">
            <v>602.30999999999995</v>
          </cell>
        </row>
        <row r="826">
          <cell r="H826">
            <v>895419.73842227343</v>
          </cell>
        </row>
        <row r="827">
          <cell r="H827">
            <v>1351140</v>
          </cell>
        </row>
        <row r="828">
          <cell r="H828">
            <v>0</v>
          </cell>
        </row>
        <row r="829">
          <cell r="H829">
            <v>20996</v>
          </cell>
        </row>
        <row r="830">
          <cell r="H830">
            <v>507040</v>
          </cell>
        </row>
        <row r="832">
          <cell r="H832">
            <v>1302</v>
          </cell>
        </row>
        <row r="833">
          <cell r="H833">
            <v>0</v>
          </cell>
        </row>
        <row r="834">
          <cell r="H834">
            <v>0</v>
          </cell>
        </row>
        <row r="835">
          <cell r="H835">
            <v>0</v>
          </cell>
        </row>
        <row r="836">
          <cell r="H836">
            <v>0</v>
          </cell>
        </row>
        <row r="837">
          <cell r="H837">
            <v>1799.5412293053207</v>
          </cell>
        </row>
        <row r="838">
          <cell r="H838">
            <v>31759</v>
          </cell>
        </row>
        <row r="839">
          <cell r="H839">
            <v>34647</v>
          </cell>
        </row>
        <row r="841">
          <cell r="H841">
            <v>417391</v>
          </cell>
        </row>
        <row r="842">
          <cell r="H842">
            <v>0</v>
          </cell>
        </row>
        <row r="843">
          <cell r="H843">
            <v>0</v>
          </cell>
        </row>
        <row r="844">
          <cell r="H844">
            <v>38898</v>
          </cell>
        </row>
        <row r="845">
          <cell r="H845">
            <v>0</v>
          </cell>
        </row>
        <row r="846">
          <cell r="H846">
            <v>0</v>
          </cell>
        </row>
        <row r="847">
          <cell r="H847">
            <v>0</v>
          </cell>
        </row>
        <row r="848">
          <cell r="H848">
            <v>1468</v>
          </cell>
        </row>
        <row r="850">
          <cell r="H850">
            <v>4432</v>
          </cell>
        </row>
        <row r="851">
          <cell r="H851">
            <v>0</v>
          </cell>
        </row>
        <row r="852">
          <cell r="H852">
            <v>0</v>
          </cell>
        </row>
        <row r="853">
          <cell r="H853">
            <v>0</v>
          </cell>
        </row>
        <row r="854">
          <cell r="H854">
            <v>0</v>
          </cell>
        </row>
        <row r="855">
          <cell r="H855">
            <v>0</v>
          </cell>
        </row>
        <row r="856">
          <cell r="H856">
            <v>20196</v>
          </cell>
        </row>
        <row r="857">
          <cell r="H857">
            <v>125545</v>
          </cell>
        </row>
        <row r="859">
          <cell r="H859">
            <v>1726</v>
          </cell>
        </row>
        <row r="860">
          <cell r="H860">
            <v>0</v>
          </cell>
        </row>
        <row r="861">
          <cell r="H861">
            <v>0</v>
          </cell>
        </row>
        <row r="862">
          <cell r="H862">
            <v>0</v>
          </cell>
        </row>
        <row r="863">
          <cell r="H863">
            <v>124224</v>
          </cell>
        </row>
        <row r="864">
          <cell r="H864">
            <v>0</v>
          </cell>
        </row>
        <row r="865">
          <cell r="H865">
            <v>8395</v>
          </cell>
        </row>
        <row r="866">
          <cell r="H866">
            <v>119849</v>
          </cell>
        </row>
        <row r="868">
          <cell r="H868">
            <v>137</v>
          </cell>
        </row>
        <row r="869">
          <cell r="H869">
            <v>0</v>
          </cell>
        </row>
        <row r="870">
          <cell r="H870">
            <v>0</v>
          </cell>
        </row>
        <row r="871">
          <cell r="H871">
            <v>0</v>
          </cell>
        </row>
        <row r="872">
          <cell r="H872">
            <v>0</v>
          </cell>
        </row>
        <row r="873">
          <cell r="H873">
            <v>0</v>
          </cell>
        </row>
        <row r="874">
          <cell r="H874">
            <v>86591</v>
          </cell>
        </row>
        <row r="875">
          <cell r="H875">
            <v>19609</v>
          </cell>
        </row>
        <row r="877">
          <cell r="H877">
            <v>0</v>
          </cell>
        </row>
        <row r="878">
          <cell r="H878">
            <v>0</v>
          </cell>
        </row>
        <row r="879">
          <cell r="H879">
            <v>0</v>
          </cell>
        </row>
        <row r="880">
          <cell r="H880">
            <v>0</v>
          </cell>
        </row>
        <row r="881">
          <cell r="H881">
            <v>0</v>
          </cell>
        </row>
        <row r="882">
          <cell r="H882">
            <v>0</v>
          </cell>
        </row>
        <row r="883">
          <cell r="H883">
            <v>0</v>
          </cell>
        </row>
        <row r="884">
          <cell r="H884">
            <v>13553</v>
          </cell>
        </row>
      </sheetData>
      <sheetData sheetId="1">
        <row r="20">
          <cell r="I20">
            <v>22605</v>
          </cell>
        </row>
        <row r="36">
          <cell r="I36">
            <v>329372.59999999998</v>
          </cell>
        </row>
        <row r="52">
          <cell r="I52">
            <v>1940653.0822222224</v>
          </cell>
        </row>
        <row r="53">
          <cell r="I53">
            <v>26471.574213675216</v>
          </cell>
        </row>
        <row r="54">
          <cell r="I54">
            <v>294995.185</v>
          </cell>
        </row>
        <row r="55">
          <cell r="I55">
            <v>7061.3897435897434</v>
          </cell>
        </row>
        <row r="56">
          <cell r="I56">
            <v>9797</v>
          </cell>
        </row>
        <row r="57">
          <cell r="I57">
            <v>1385855.4100170941</v>
          </cell>
        </row>
        <row r="58">
          <cell r="I58">
            <v>5150</v>
          </cell>
        </row>
        <row r="68">
          <cell r="H68">
            <v>33087</v>
          </cell>
        </row>
        <row r="69">
          <cell r="H69">
            <v>657</v>
          </cell>
        </row>
        <row r="70">
          <cell r="H70">
            <v>0</v>
          </cell>
        </row>
        <row r="71">
          <cell r="H71">
            <v>0</v>
          </cell>
        </row>
        <row r="72">
          <cell r="H72">
            <v>0</v>
          </cell>
        </row>
        <row r="73">
          <cell r="H73">
            <v>38297</v>
          </cell>
        </row>
        <row r="74">
          <cell r="H74">
            <v>0</v>
          </cell>
        </row>
        <row r="76">
          <cell r="H76">
            <v>0</v>
          </cell>
        </row>
        <row r="92">
          <cell r="H92">
            <v>0</v>
          </cell>
        </row>
        <row r="132">
          <cell r="H132">
            <v>7575</v>
          </cell>
        </row>
        <row r="148">
          <cell r="H148">
            <v>26597</v>
          </cell>
        </row>
        <row r="164">
          <cell r="H164">
            <v>116532.22222222222</v>
          </cell>
        </row>
        <row r="165">
          <cell r="H165">
            <v>170</v>
          </cell>
        </row>
        <row r="166">
          <cell r="H166">
            <v>0</v>
          </cell>
        </row>
        <row r="167">
          <cell r="H167">
            <v>0</v>
          </cell>
        </row>
        <row r="168">
          <cell r="H168">
            <v>0</v>
          </cell>
        </row>
        <row r="169">
          <cell r="H169">
            <v>90981</v>
          </cell>
        </row>
        <row r="170">
          <cell r="H170">
            <v>0</v>
          </cell>
        </row>
        <row r="220">
          <cell r="H220">
            <v>86203</v>
          </cell>
        </row>
        <row r="221">
          <cell r="H221">
            <v>1910.1111111111111</v>
          </cell>
        </row>
        <row r="222">
          <cell r="H222">
            <v>0</v>
          </cell>
        </row>
        <row r="223">
          <cell r="H223">
            <v>0</v>
          </cell>
        </row>
        <row r="224">
          <cell r="H224">
            <v>0</v>
          </cell>
        </row>
        <row r="225">
          <cell r="H225">
            <v>93606</v>
          </cell>
        </row>
        <row r="226">
          <cell r="H226">
            <v>0</v>
          </cell>
        </row>
        <row r="237">
          <cell r="H237">
            <v>158.09899999999999</v>
          </cell>
        </row>
        <row r="238">
          <cell r="H238">
            <v>0</v>
          </cell>
        </row>
        <row r="239">
          <cell r="H239">
            <v>0</v>
          </cell>
        </row>
        <row r="240">
          <cell r="H240">
            <v>0</v>
          </cell>
        </row>
        <row r="241">
          <cell r="H241">
            <v>19677.523222222218</v>
          </cell>
        </row>
        <row r="242">
          <cell r="H242">
            <v>0</v>
          </cell>
        </row>
        <row r="276">
          <cell r="H276">
            <v>18168.859999999997</v>
          </cell>
        </row>
        <row r="293">
          <cell r="H293">
            <v>5831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0</v>
          </cell>
        </row>
        <row r="297">
          <cell r="H297">
            <v>105752</v>
          </cell>
        </row>
        <row r="298">
          <cell r="H298">
            <v>0</v>
          </cell>
        </row>
        <row r="332">
          <cell r="H332">
            <v>98701</v>
          </cell>
        </row>
        <row r="341">
          <cell r="H341">
            <v>886</v>
          </cell>
        </row>
        <row r="343">
          <cell r="H343">
            <v>0</v>
          </cell>
        </row>
        <row r="344">
          <cell r="H344">
            <v>0</v>
          </cell>
        </row>
        <row r="349">
          <cell r="H349">
            <v>2308</v>
          </cell>
        </row>
        <row r="351">
          <cell r="H351">
            <v>1010</v>
          </cell>
        </row>
        <row r="352">
          <cell r="H352">
            <v>284</v>
          </cell>
        </row>
        <row r="356">
          <cell r="H356">
            <v>9357</v>
          </cell>
        </row>
        <row r="372">
          <cell r="H372">
            <v>271467.59999999998</v>
          </cell>
        </row>
        <row r="388">
          <cell r="H388">
            <v>784000</v>
          </cell>
        </row>
        <row r="393">
          <cell r="H393">
            <v>436862.4</v>
          </cell>
        </row>
        <row r="394">
          <cell r="H394">
            <v>0</v>
          </cell>
        </row>
        <row r="444">
          <cell r="H444">
            <v>257874</v>
          </cell>
        </row>
        <row r="445">
          <cell r="H445">
            <v>2000</v>
          </cell>
        </row>
        <row r="446">
          <cell r="H446">
            <v>92799</v>
          </cell>
        </row>
        <row r="447">
          <cell r="H447">
            <v>5065</v>
          </cell>
        </row>
        <row r="448">
          <cell r="H448">
            <v>0</v>
          </cell>
        </row>
        <row r="449">
          <cell r="H449">
            <v>181046</v>
          </cell>
        </row>
        <row r="450">
          <cell r="H450">
            <v>0</v>
          </cell>
        </row>
        <row r="468">
          <cell r="H468">
            <v>279</v>
          </cell>
        </row>
        <row r="484">
          <cell r="H484">
            <v>12770</v>
          </cell>
        </row>
        <row r="500">
          <cell r="H500">
            <v>175074</v>
          </cell>
        </row>
        <row r="501">
          <cell r="H501">
            <v>3542.3641025641027</v>
          </cell>
        </row>
        <row r="502">
          <cell r="H502">
            <v>0</v>
          </cell>
        </row>
        <row r="503">
          <cell r="H503">
            <v>986.3897435897436</v>
          </cell>
        </row>
        <row r="504">
          <cell r="H504">
            <v>0</v>
          </cell>
        </row>
        <row r="505">
          <cell r="H505">
            <v>163339.6717948718</v>
          </cell>
        </row>
        <row r="506">
          <cell r="H506">
            <v>0</v>
          </cell>
        </row>
        <row r="556">
          <cell r="H556">
            <v>182356</v>
          </cell>
        </row>
        <row r="557">
          <cell r="H557">
            <v>3556</v>
          </cell>
        </row>
        <row r="558">
          <cell r="H558">
            <v>77372.184999999998</v>
          </cell>
        </row>
        <row r="559">
          <cell r="H559">
            <v>0</v>
          </cell>
        </row>
        <row r="560">
          <cell r="H560">
            <v>0</v>
          </cell>
        </row>
        <row r="561">
          <cell r="H561">
            <v>105510.815</v>
          </cell>
        </row>
        <row r="562">
          <cell r="H562">
            <v>0</v>
          </cell>
        </row>
        <row r="580">
          <cell r="H580">
            <v>5394</v>
          </cell>
        </row>
        <row r="596">
          <cell r="H596">
            <v>18538</v>
          </cell>
        </row>
        <row r="612">
          <cell r="G612">
            <v>191121</v>
          </cell>
        </row>
        <row r="613">
          <cell r="H613">
            <v>5453</v>
          </cell>
        </row>
        <row r="614">
          <cell r="H614">
            <v>0</v>
          </cell>
        </row>
        <row r="615">
          <cell r="H615">
            <v>0</v>
          </cell>
        </row>
        <row r="616">
          <cell r="H616">
            <v>9513</v>
          </cell>
        </row>
        <row r="617">
          <cell r="H617">
            <v>150783</v>
          </cell>
        </row>
        <row r="618">
          <cell r="H618">
            <v>5150</v>
          </cell>
        </row>
      </sheetData>
      <sheetData sheetId="2">
        <row r="4">
          <cell r="I4">
            <v>178273</v>
          </cell>
        </row>
        <row r="12">
          <cell r="I12">
            <v>502000</v>
          </cell>
        </row>
        <row r="16">
          <cell r="I16">
            <v>350500</v>
          </cell>
        </row>
        <row r="17">
          <cell r="I17">
            <v>151500</v>
          </cell>
        </row>
        <row r="20">
          <cell r="I20">
            <v>2140002</v>
          </cell>
        </row>
        <row r="28">
          <cell r="I28">
            <v>840240.76030000299</v>
          </cell>
        </row>
        <row r="36">
          <cell r="I36">
            <v>127.77500000000001</v>
          </cell>
        </row>
        <row r="38">
          <cell r="I38">
            <v>1035.7213158682737</v>
          </cell>
        </row>
        <row r="39">
          <cell r="I39">
            <v>20776.555</v>
          </cell>
        </row>
        <row r="40">
          <cell r="I40">
            <v>37.610256410256412</v>
          </cell>
        </row>
        <row r="41">
          <cell r="I41">
            <v>0</v>
          </cell>
        </row>
        <row r="42">
          <cell r="I42">
            <v>175341.3544533625</v>
          </cell>
        </row>
        <row r="43">
          <cell r="I43">
            <v>877</v>
          </cell>
        </row>
        <row r="61">
          <cell r="H61">
            <v>7747</v>
          </cell>
        </row>
        <row r="69">
          <cell r="H69">
            <v>687189</v>
          </cell>
        </row>
        <row r="77">
          <cell r="H77">
            <v>0</v>
          </cell>
        </row>
        <row r="86">
          <cell r="H86">
            <v>1458</v>
          </cell>
        </row>
        <row r="87">
          <cell r="H87">
            <v>165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1703</v>
          </cell>
        </row>
        <row r="92">
          <cell r="H92">
            <v>0</v>
          </cell>
        </row>
        <row r="102">
          <cell r="H102">
            <v>2500.2386644777912</v>
          </cell>
        </row>
        <row r="110">
          <cell r="H110">
            <v>26547.439569382143</v>
          </cell>
        </row>
        <row r="118">
          <cell r="H118">
            <v>2.8980000000000001</v>
          </cell>
        </row>
        <row r="143">
          <cell r="H143">
            <v>150506</v>
          </cell>
        </row>
        <row r="184">
          <cell r="H184">
            <v>5715</v>
          </cell>
        </row>
        <row r="192">
          <cell r="H192">
            <v>53787.421040574249</v>
          </cell>
        </row>
        <row r="200">
          <cell r="H200">
            <v>14.25</v>
          </cell>
        </row>
        <row r="225">
          <cell r="H225">
            <v>469370</v>
          </cell>
        </row>
        <row r="241">
          <cell r="H241">
            <v>8.75</v>
          </cell>
        </row>
        <row r="250">
          <cell r="H250">
            <v>69000</v>
          </cell>
        </row>
        <row r="251">
          <cell r="H251">
            <v>380.91541843237627</v>
          </cell>
        </row>
        <row r="252">
          <cell r="H252">
            <v>0</v>
          </cell>
        </row>
        <row r="253">
          <cell r="H253">
            <v>0</v>
          </cell>
        </row>
        <row r="254">
          <cell r="H254">
            <v>0</v>
          </cell>
        </row>
        <row r="255">
          <cell r="H255">
            <v>76285.751248234301</v>
          </cell>
        </row>
        <row r="256">
          <cell r="H256">
            <v>0</v>
          </cell>
        </row>
        <row r="258">
          <cell r="H258">
            <v>80000</v>
          </cell>
        </row>
        <row r="262">
          <cell r="H262">
            <v>80000</v>
          </cell>
        </row>
        <row r="266">
          <cell r="H266">
            <v>36000</v>
          </cell>
        </row>
        <row r="274">
          <cell r="H274">
            <v>1731.3547545249223</v>
          </cell>
        </row>
        <row r="282">
          <cell r="H282">
            <v>35</v>
          </cell>
        </row>
        <row r="291">
          <cell r="H291">
            <v>16323</v>
          </cell>
        </row>
        <row r="292">
          <cell r="H292">
            <v>106</v>
          </cell>
        </row>
        <row r="293">
          <cell r="H293">
            <v>7946</v>
          </cell>
        </row>
        <row r="294">
          <cell r="H294">
            <v>0</v>
          </cell>
        </row>
        <row r="295">
          <cell r="H295">
            <v>0</v>
          </cell>
        </row>
        <row r="296">
          <cell r="H296">
            <v>10360</v>
          </cell>
        </row>
        <row r="297">
          <cell r="H297">
            <v>0</v>
          </cell>
        </row>
        <row r="307">
          <cell r="H307">
            <v>11419</v>
          </cell>
        </row>
        <row r="315">
          <cell r="H315">
            <v>24816.084814857222</v>
          </cell>
        </row>
        <row r="323">
          <cell r="H323">
            <v>34.764000000000003</v>
          </cell>
        </row>
        <row r="332">
          <cell r="H332">
            <v>38000</v>
          </cell>
        </row>
        <row r="333">
          <cell r="H333">
            <v>74.635897435897434</v>
          </cell>
        </row>
        <row r="334">
          <cell r="H334">
            <v>0</v>
          </cell>
        </row>
        <row r="335">
          <cell r="H335">
            <v>37.610256410256412</v>
          </cell>
        </row>
        <row r="336">
          <cell r="H336">
            <v>0</v>
          </cell>
        </row>
        <row r="337">
          <cell r="H337">
            <v>39188.328205128208</v>
          </cell>
        </row>
        <row r="338">
          <cell r="H338">
            <v>0</v>
          </cell>
        </row>
        <row r="340">
          <cell r="H340">
            <v>119000</v>
          </cell>
        </row>
        <row r="344">
          <cell r="H344">
            <v>119000</v>
          </cell>
        </row>
        <row r="348">
          <cell r="H348">
            <v>610131</v>
          </cell>
        </row>
        <row r="364">
          <cell r="H364">
            <v>23.87</v>
          </cell>
        </row>
        <row r="373">
          <cell r="H373">
            <v>28443</v>
          </cell>
        </row>
        <row r="389">
          <cell r="H389">
            <v>781072.33938356955</v>
          </cell>
        </row>
        <row r="397">
          <cell r="H397">
            <v>17313.547545249225</v>
          </cell>
        </row>
        <row r="405">
          <cell r="H405">
            <v>6.38</v>
          </cell>
        </row>
        <row r="407">
          <cell r="H407">
            <v>309.17</v>
          </cell>
        </row>
        <row r="408">
          <cell r="H408">
            <v>12830.555</v>
          </cell>
        </row>
        <row r="409">
          <cell r="H409">
            <v>0</v>
          </cell>
        </row>
        <row r="410">
          <cell r="H410">
            <v>0</v>
          </cell>
        </row>
        <row r="411">
          <cell r="H411">
            <v>17777.275000000001</v>
          </cell>
        </row>
        <row r="412">
          <cell r="H412">
            <v>0</v>
          </cell>
        </row>
        <row r="414">
          <cell r="H414">
            <v>25049</v>
          </cell>
        </row>
        <row r="415">
          <cell r="H415">
            <v>0</v>
          </cell>
        </row>
        <row r="416">
          <cell r="H416">
            <v>0</v>
          </cell>
        </row>
        <row r="417">
          <cell r="H417">
            <v>0</v>
          </cell>
        </row>
        <row r="418">
          <cell r="H418">
            <v>0</v>
          </cell>
        </row>
        <row r="419">
          <cell r="H419">
            <v>30027</v>
          </cell>
        </row>
        <row r="420">
          <cell r="H420">
            <v>877</v>
          </cell>
        </row>
        <row r="422">
          <cell r="H422">
            <v>303000</v>
          </cell>
        </row>
        <row r="426">
          <cell r="H426">
            <v>151500</v>
          </cell>
        </row>
        <row r="427">
          <cell r="H427">
            <v>151500</v>
          </cell>
        </row>
        <row r="430">
          <cell r="H430">
            <v>65541.421951952652</v>
          </cell>
        </row>
        <row r="438">
          <cell r="H438">
            <v>28855.912575415376</v>
          </cell>
        </row>
        <row r="446">
          <cell r="H446">
            <v>1.863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E29" sqref="E29"/>
    </sheetView>
  </sheetViews>
  <sheetFormatPr defaultRowHeight="14.4" x14ac:dyDescent="0.3"/>
  <cols>
    <col min="2" max="2" width="27" bestFit="1" customWidth="1"/>
    <col min="3" max="3" width="12" bestFit="1" customWidth="1"/>
    <col min="4" max="4" width="3.5546875" bestFit="1" customWidth="1"/>
    <col min="5" max="5" width="12.33203125" customWidth="1"/>
    <col min="6" max="7" width="10.88671875" bestFit="1" customWidth="1"/>
    <col min="8" max="8" width="8.6640625" bestFit="1" customWidth="1"/>
    <col min="9" max="9" width="8" bestFit="1" customWidth="1"/>
    <col min="10" max="10" width="11.44140625" bestFit="1" customWidth="1"/>
    <col min="11" max="11" width="9" bestFit="1" customWidth="1"/>
    <col min="12" max="12" width="12" bestFit="1" customWidth="1"/>
    <col min="13" max="13" width="8.6640625" bestFit="1" customWidth="1"/>
    <col min="14" max="14" width="7.88671875" bestFit="1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45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0.17375043481882727</v>
      </c>
      <c r="B4" s="12" t="s">
        <v>14</v>
      </c>
      <c r="C4" s="13">
        <f>O4</f>
        <v>53443</v>
      </c>
      <c r="D4" s="14"/>
      <c r="E4" s="14"/>
      <c r="F4" s="14">
        <f>[1]FjVproduktion!$H69</f>
        <v>657</v>
      </c>
      <c r="G4" s="15">
        <v>0</v>
      </c>
      <c r="H4" s="16">
        <f t="shared" ref="H4:H12" si="0">SUM(C4:G4)</f>
        <v>54100</v>
      </c>
      <c r="I4" s="14">
        <f>[1]Användning!H130+[1]Användning!H139+[1]Användning!H148</f>
        <v>109</v>
      </c>
      <c r="J4" s="15">
        <f>[1]Användning!H103</f>
        <v>20</v>
      </c>
      <c r="K4" s="14">
        <f>[1]Användning!$H94</f>
        <v>178</v>
      </c>
      <c r="L4" s="15">
        <f>[1]Användning!$H85</f>
        <v>2905</v>
      </c>
      <c r="M4" s="15">
        <f>[1]Användning!$H112</f>
        <v>49743</v>
      </c>
      <c r="N4" s="15">
        <f>[1]Användning!$H121</f>
        <v>488</v>
      </c>
      <c r="O4" s="17">
        <f>SUM(I4:N4)</f>
        <v>53443</v>
      </c>
      <c r="P4" s="18" t="s">
        <v>14</v>
      </c>
    </row>
    <row r="5" spans="1:16" ht="15" x14ac:dyDescent="0.25">
      <c r="A5" s="11">
        <f>SUM(C5:G5)/$C$19</f>
        <v>0</v>
      </c>
      <c r="B5" s="12" t="s">
        <v>15</v>
      </c>
      <c r="C5" s="13">
        <f t="shared" ref="C5:C12" si="1">O5</f>
        <v>0</v>
      </c>
      <c r="D5" s="15"/>
      <c r="E5" s="14"/>
      <c r="F5" s="14">
        <f>[1]FjVproduktion!$H70</f>
        <v>0</v>
      </c>
      <c r="G5" s="15">
        <v>0</v>
      </c>
      <c r="H5" s="16">
        <f t="shared" si="0"/>
        <v>0</v>
      </c>
      <c r="I5" s="14">
        <f>[1]Användning!H131+[1]Användning!H140+[1]Användning!H149</f>
        <v>0</v>
      </c>
      <c r="J5" s="15">
        <f>[1]Användning!H104</f>
        <v>0</v>
      </c>
      <c r="K5" s="14">
        <f>[1]Användning!$H95</f>
        <v>0</v>
      </c>
      <c r="L5" s="15">
        <f>[1]Användning!$H86</f>
        <v>0</v>
      </c>
      <c r="M5" s="15">
        <f>[1]Användning!$H113</f>
        <v>0</v>
      </c>
      <c r="N5" s="15">
        <f>[1]Användning!$H122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>
        <f t="shared" si="0"/>
        <v>0</v>
      </c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/>
      <c r="F7" s="14"/>
      <c r="G7" s="15"/>
      <c r="H7" s="16">
        <f t="shared" si="0"/>
        <v>0</v>
      </c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0</v>
      </c>
      <c r="B8" s="12" t="s">
        <v>16</v>
      </c>
      <c r="C8" s="13">
        <f t="shared" si="1"/>
        <v>0</v>
      </c>
      <c r="D8" s="14"/>
      <c r="E8" s="14"/>
      <c r="F8" s="14">
        <f>[1]FjVproduktion!$H71</f>
        <v>0</v>
      </c>
      <c r="G8" s="15">
        <v>0</v>
      </c>
      <c r="H8" s="16">
        <f t="shared" si="0"/>
        <v>0</v>
      </c>
      <c r="I8" s="14">
        <f>[1]Användning!H132+[1]Användning!H141+[1]Användning!H150</f>
        <v>0</v>
      </c>
      <c r="J8" s="15">
        <f>[1]Användning!H105</f>
        <v>0</v>
      </c>
      <c r="K8" s="14">
        <f>[1]Användning!$H96</f>
        <v>0</v>
      </c>
      <c r="L8" s="15">
        <f>[1]Användning!$H87</f>
        <v>0</v>
      </c>
      <c r="M8" s="15">
        <f>[1]Användning!$H114</f>
        <v>0</v>
      </c>
      <c r="N8" s="15">
        <f>[1]Användning!$H123</f>
        <v>0</v>
      </c>
      <c r="O8" s="17">
        <f t="shared" ref="O8:O12" si="2">SUM(I8:N8)</f>
        <v>0</v>
      </c>
      <c r="P8" s="18" t="s">
        <v>16</v>
      </c>
    </row>
    <row r="9" spans="1:16" ht="15" x14ac:dyDescent="0.25">
      <c r="A9" s="11">
        <f>SUM(C9:G9)/$C$19</f>
        <v>1.5213600919349072E-2</v>
      </c>
      <c r="B9" s="12" t="s">
        <v>17</v>
      </c>
      <c r="C9" s="13">
        <f t="shared" si="1"/>
        <v>4737</v>
      </c>
      <c r="D9" s="14"/>
      <c r="E9" s="14"/>
      <c r="F9" s="14">
        <f>[1]FjVproduktion!$H72</f>
        <v>0</v>
      </c>
      <c r="G9" s="15"/>
      <c r="H9" s="16">
        <f t="shared" si="0"/>
        <v>4737</v>
      </c>
      <c r="I9" s="14">
        <f>[1]Användning!H133+[1]Användning!H142+[1]Användning!H151</f>
        <v>0</v>
      </c>
      <c r="J9" s="15">
        <f>[1]Användning!H106</f>
        <v>0</v>
      </c>
      <c r="K9" s="14">
        <f>[1]Användning!$H97</f>
        <v>12</v>
      </c>
      <c r="L9" s="15">
        <f>[1]Användning!$H88</f>
        <v>285</v>
      </c>
      <c r="M9" s="15">
        <f>[1]Användning!$H115</f>
        <v>4440</v>
      </c>
      <c r="N9" s="15">
        <f>[1]Användning!$H124</f>
        <v>0</v>
      </c>
      <c r="O9" s="17">
        <f t="shared" si="2"/>
        <v>4737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0</v>
      </c>
      <c r="D10" s="14"/>
      <c r="E10" s="14"/>
      <c r="F10" s="14"/>
      <c r="G10" s="15"/>
      <c r="H10" s="16">
        <f t="shared" si="0"/>
        <v>0</v>
      </c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0.21196122942866574</v>
      </c>
      <c r="B11" s="12" t="s">
        <v>18</v>
      </c>
      <c r="C11" s="13">
        <f t="shared" si="1"/>
        <v>27700.547137351175</v>
      </c>
      <c r="D11" s="14"/>
      <c r="E11" s="14"/>
      <c r="F11" s="14">
        <f>[1]FjVproduktion!$H73</f>
        <v>38297</v>
      </c>
      <c r="G11" s="15"/>
      <c r="H11" s="16">
        <f t="shared" si="0"/>
        <v>65997.547137351183</v>
      </c>
      <c r="I11" s="14">
        <f>[1]Användning!H134+[1]Användning!H143+[1]Användning!H152</f>
        <v>24880.547137351175</v>
      </c>
      <c r="J11" s="15">
        <f>[1]Användning!H107</f>
        <v>0</v>
      </c>
      <c r="K11" s="14">
        <f>[1]Användning!$H98</f>
        <v>2820</v>
      </c>
      <c r="L11" s="15">
        <f>[1]Användning!$H89</f>
        <v>0</v>
      </c>
      <c r="M11" s="15">
        <f>[1]Användning!$H116</f>
        <v>0</v>
      </c>
      <c r="N11" s="15">
        <f>[1]Användning!$H125</f>
        <v>0</v>
      </c>
      <c r="O11" s="17">
        <f t="shared" si="2"/>
        <v>27700.547137351175</v>
      </c>
      <c r="P11" s="18" t="s">
        <v>18</v>
      </c>
    </row>
    <row r="12" spans="1:16" ht="15" x14ac:dyDescent="0.25">
      <c r="A12" s="11">
        <f>SUM(C12:G12)/$C$19</f>
        <v>9.078286254257282E-4</v>
      </c>
      <c r="B12" s="12" t="s">
        <v>19</v>
      </c>
      <c r="C12" s="13">
        <f t="shared" si="1"/>
        <v>282.66708331834371</v>
      </c>
      <c r="D12" s="15"/>
      <c r="E12" s="14"/>
      <c r="F12" s="14">
        <f>[1]FjVproduktion!$H74</f>
        <v>0</v>
      </c>
      <c r="G12" s="15">
        <v>0</v>
      </c>
      <c r="H12" s="16">
        <f t="shared" si="0"/>
        <v>282.66708331834371</v>
      </c>
      <c r="I12" s="14">
        <f>[1]Användning!H135+[1]Användning!H144+[1]Användning!H153</f>
        <v>0</v>
      </c>
      <c r="J12" s="14">
        <f>[1]Användning!H108</f>
        <v>282.66708331834371</v>
      </c>
      <c r="K12" s="14">
        <f>[1]Användning!$H99</f>
        <v>0</v>
      </c>
      <c r="L12" s="15">
        <f>[1]Användning!$H90</f>
        <v>0</v>
      </c>
      <c r="M12" s="15">
        <f>[1]Användning!$H117</f>
        <v>0</v>
      </c>
      <c r="N12" s="15">
        <f>[1]Användning!$H126</f>
        <v>0</v>
      </c>
      <c r="O12" s="17">
        <f t="shared" si="2"/>
        <v>282.66708331834371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>
        <f>[1]FjVproduktion!$H$92</f>
        <v>0</v>
      </c>
      <c r="G13" s="15">
        <v>0</v>
      </c>
      <c r="H13" s="16">
        <f>SUM(C13:G13)</f>
        <v>0</v>
      </c>
      <c r="I13" s="14">
        <f>[1]Användning!H136+[1]Användning!H145+[1]Användning!H154</f>
        <v>11623</v>
      </c>
      <c r="J13" s="15">
        <f>[1]Användning!H109</f>
        <v>4328</v>
      </c>
      <c r="K13" s="14">
        <f>[1]Användning!$H100</f>
        <v>948</v>
      </c>
      <c r="L13" s="15">
        <f>[1]Användning!$H91</f>
        <v>0</v>
      </c>
      <c r="M13" s="15">
        <f>[1]Användning!$H118</f>
        <v>0</v>
      </c>
      <c r="N13" s="15">
        <f>[1]Användning!$H127</f>
        <v>5528</v>
      </c>
      <c r="O13" s="20">
        <f>SUM(I13:N13)</f>
        <v>22427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694936</v>
      </c>
      <c r="E14" s="22"/>
      <c r="F14" s="22">
        <f>[1]FjVproduktion!$H$76</f>
        <v>0</v>
      </c>
      <c r="G14" s="22">
        <v>0</v>
      </c>
      <c r="H14" s="16">
        <f>SUM(C15:C18)</f>
        <v>186248.91304347827</v>
      </c>
      <c r="I14" s="14">
        <f>[1]Användning!H137+[1]Användning!H146+[1]Användning!H155</f>
        <v>18342</v>
      </c>
      <c r="J14" s="15">
        <f>[1]Användning!H110</f>
        <v>4038</v>
      </c>
      <c r="K14" s="14">
        <f>[1]Användning!$H101</f>
        <v>8663</v>
      </c>
      <c r="L14" s="15">
        <f>[1]Användning!$H92</f>
        <v>16707</v>
      </c>
      <c r="M14" s="15">
        <f>[1]Användning!$H119</f>
        <v>111730</v>
      </c>
      <c r="N14" s="15">
        <f>[1]Användning!$H128</f>
        <v>11869</v>
      </c>
      <c r="O14" s="17">
        <f>SUM(I14:N14)</f>
        <v>171349</v>
      </c>
      <c r="P14" s="18" t="s">
        <v>23</v>
      </c>
    </row>
    <row r="15" spans="1:16" x14ac:dyDescent="0.3">
      <c r="A15" s="11">
        <f>SUM(C15:G15)/$C$19</f>
        <v>2.4880676867679388E-2</v>
      </c>
      <c r="B15" s="12" t="s">
        <v>24</v>
      </c>
      <c r="C15" s="15">
        <f>[1]Elproduktion!$H$61</f>
        <v>7747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2.2070127089226452</v>
      </c>
      <c r="B16" s="12" t="s">
        <v>26</v>
      </c>
      <c r="C16" s="14">
        <f>[1]Elproduktion!$H$69</f>
        <v>687189</v>
      </c>
      <c r="D16" s="15"/>
      <c r="E16" s="23"/>
      <c r="F16" s="23"/>
      <c r="G16" s="23"/>
      <c r="H16" s="19"/>
      <c r="I16" s="24">
        <f>SUM(I4:I15)</f>
        <v>54954.547137351175</v>
      </c>
      <c r="J16" s="24">
        <f t="shared" ref="J16:O16" si="3">SUM(J4:J15)</f>
        <v>8668.6670833183434</v>
      </c>
      <c r="K16" s="24">
        <f t="shared" si="3"/>
        <v>12621</v>
      </c>
      <c r="L16" s="24">
        <f t="shared" si="3"/>
        <v>19897</v>
      </c>
      <c r="M16" s="24">
        <f t="shared" si="3"/>
        <v>165913</v>
      </c>
      <c r="N16" s="24">
        <f t="shared" si="3"/>
        <v>17885</v>
      </c>
      <c r="O16" s="25">
        <f t="shared" si="3"/>
        <v>279939.21422066953</v>
      </c>
      <c r="P16" s="18" t="s">
        <v>27</v>
      </c>
    </row>
    <row r="17" spans="1:16" x14ac:dyDescent="0.3">
      <c r="A17" s="11">
        <f>SUM(C17:G17)/$C$19</f>
        <v>0</v>
      </c>
      <c r="B17" s="12" t="s">
        <v>28</v>
      </c>
      <c r="C17" s="14">
        <f>[1]Elproduktion!$H$77</f>
        <v>0</v>
      </c>
      <c r="D17" s="15"/>
      <c r="E17" s="23"/>
      <c r="F17" s="26"/>
      <c r="G17" s="23"/>
      <c r="H17" s="27"/>
      <c r="I17" s="28">
        <f t="shared" ref="I17:N17" si="4">I16/SUM($I$16:$N$16)</f>
        <v>0.19630885687216293</v>
      </c>
      <c r="J17" s="28">
        <f t="shared" si="4"/>
        <v>3.0966247824376032E-2</v>
      </c>
      <c r="K17" s="28">
        <f t="shared" si="4"/>
        <v>4.5084787549811302E-2</v>
      </c>
      <c r="L17" s="28">
        <f t="shared" si="4"/>
        <v>7.1076144352951065E-2</v>
      </c>
      <c r="M17" s="28">
        <f t="shared" si="4"/>
        <v>0.59267509363377247</v>
      </c>
      <c r="N17" s="28">
        <f t="shared" si="4"/>
        <v>6.3888869766926162E-2</v>
      </c>
      <c r="O17" s="29">
        <f>SUM(I16:N16)</f>
        <v>279939.21422066953</v>
      </c>
      <c r="P17" s="30" t="s">
        <v>29</v>
      </c>
    </row>
    <row r="18" spans="1:16" x14ac:dyDescent="0.3">
      <c r="A18" s="11">
        <f>SUM(C18)/$C$19</f>
        <v>-1.6337264795825923</v>
      </c>
      <c r="B18" s="12" t="s">
        <v>30</v>
      </c>
      <c r="C18" s="13">
        <f>O14+F14-E18-G18-C14+E23</f>
        <v>-508687.08695652173</v>
      </c>
      <c r="D18" s="14"/>
      <c r="E18" s="14"/>
      <c r="F18" s="14">
        <f>[1]FjVproduktion!$H$68</f>
        <v>33087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1.0000000000000002</v>
      </c>
      <c r="B19" s="30" t="s">
        <v>31</v>
      </c>
      <c r="C19" s="29">
        <f>SUM(C4:G14)-F14+C18</f>
        <v>311366.12726414786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5867</v>
      </c>
      <c r="D22" s="33"/>
      <c r="E22" s="35">
        <f>SUM(E4:E12)-E18</f>
        <v>0</v>
      </c>
      <c r="F22" s="35">
        <f>SUM(F4:F12)+F14-F18</f>
        <v>5867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25559.913043478249</v>
      </c>
      <c r="D23" s="33"/>
      <c r="E23" s="35">
        <f>(1/0.92-1)*(O14-G18)</f>
        <v>14899.913043478251</v>
      </c>
      <c r="F23" s="35">
        <f>F18+F13-O13</f>
        <v>10660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31426.913043478249</v>
      </c>
      <c r="D24" s="33"/>
      <c r="E24" s="35">
        <f>E23+E22</f>
        <v>14899.913043478251</v>
      </c>
      <c r="F24" s="35">
        <f>F23+F22</f>
        <v>16527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311366.1272641478</v>
      </c>
      <c r="D25" s="1" t="str">
        <f>IF(C19=C25,"OK","FEL")</f>
        <v>OK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M21" sqref="M21"/>
    </sheetView>
  </sheetViews>
  <sheetFormatPr defaultRowHeight="14.4" x14ac:dyDescent="0.3"/>
  <cols>
    <col min="1" max="1" width="8.88671875" bestFit="1" customWidth="1"/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9.6640625" customWidth="1"/>
    <col min="10" max="10" width="11.44140625" bestFit="1" customWidth="1"/>
    <col min="11" max="11" width="9" bestFit="1" customWidth="1"/>
    <col min="12" max="12" width="12" bestFit="1" customWidth="1"/>
    <col min="13" max="13" width="11.33203125" customWidth="1"/>
    <col min="14" max="14" width="9.88671875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36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0.21083410246042394</v>
      </c>
      <c r="B4" s="12" t="s">
        <v>14</v>
      </c>
      <c r="C4" s="13">
        <f>O4</f>
        <v>690373.75</v>
      </c>
      <c r="D4" s="14"/>
      <c r="E4" s="14">
        <f>[1]Elproduktion!$H415</f>
        <v>0</v>
      </c>
      <c r="F4" s="14">
        <f>[1]FjVproduktion!$H613</f>
        <v>5453</v>
      </c>
      <c r="G4" s="15"/>
      <c r="H4" s="16">
        <f t="shared" ref="H4:H12" si="0">SUM(C4:G4)</f>
        <v>695826.75</v>
      </c>
      <c r="I4" s="14">
        <f>[1]Användning!$H859+[1]Användning!$H868+[1]Användning!$H877</f>
        <v>1863</v>
      </c>
      <c r="J4" s="15">
        <f>[1]Användning!$H832</f>
        <v>1302</v>
      </c>
      <c r="K4" s="14">
        <f>[1]Användning!$H823</f>
        <v>256715.75</v>
      </c>
      <c r="L4" s="15">
        <f>[1]Användning!$H814</f>
        <v>8670</v>
      </c>
      <c r="M4" s="15">
        <f>[1]Användning!$H841</f>
        <v>417391</v>
      </c>
      <c r="N4" s="15">
        <f>[1]Användning!$H850</f>
        <v>4432</v>
      </c>
      <c r="O4" s="17">
        <f>SUM(I4:N4)</f>
        <v>690373.75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>
        <f>[1]Elproduktion!$H416</f>
        <v>0</v>
      </c>
      <c r="F5" s="14">
        <f>[1]FjVproduktion!$H614</f>
        <v>0</v>
      </c>
      <c r="G5" s="15"/>
      <c r="H5" s="16">
        <f t="shared" si="0"/>
        <v>0</v>
      </c>
      <c r="I5" s="14">
        <f>[1]Användning!$H860+[1]Användning!$H869+[1]Användning!$H878</f>
        <v>0</v>
      </c>
      <c r="J5" s="15">
        <f>[1]Användning!$H833</f>
        <v>0</v>
      </c>
      <c r="K5" s="14">
        <f>[1]Användning!$H824</f>
        <v>0</v>
      </c>
      <c r="L5" s="15">
        <f>[1]Användning!$H815</f>
        <v>0</v>
      </c>
      <c r="M5" s="15">
        <f>[1]Användning!$H842</f>
        <v>0</v>
      </c>
      <c r="N5" s="15">
        <f>[1]Användning!$H851</f>
        <v>0</v>
      </c>
      <c r="O5" s="17">
        <f>SUM(I5:N5)</f>
        <v>0</v>
      </c>
      <c r="P5" s="18" t="s">
        <v>51</v>
      </c>
    </row>
    <row r="6" spans="1:16" ht="15" x14ac:dyDescent="0.25">
      <c r="A6" s="11">
        <f t="shared" ref="A6:A7" si="2">SUM(C6:G6)/$C$19</f>
        <v>0</v>
      </c>
      <c r="B6" s="12" t="s">
        <v>49</v>
      </c>
      <c r="C6" s="13"/>
      <c r="D6" s="15"/>
      <c r="E6" s="14"/>
      <c r="F6" s="14"/>
      <c r="G6" s="15"/>
      <c r="H6" s="16"/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>
        <f t="shared" si="2"/>
        <v>0</v>
      </c>
      <c r="B7" s="12" t="s">
        <v>50</v>
      </c>
      <c r="C7" s="13"/>
      <c r="D7" s="15"/>
      <c r="E7" s="14"/>
      <c r="F7" s="14"/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 t="shared" ref="A8:A13" si="3">SUM(C8:G8)/$C$19</f>
        <v>1.824987157405747E-4</v>
      </c>
      <c r="B8" s="12" t="s">
        <v>16</v>
      </c>
      <c r="C8" s="13">
        <f t="shared" si="1"/>
        <v>602.30999999999995</v>
      </c>
      <c r="D8" s="14"/>
      <c r="E8" s="14">
        <f>[1]Elproduktion!$H417</f>
        <v>0</v>
      </c>
      <c r="F8" s="14">
        <f>[1]FjVproduktion!$H615</f>
        <v>0</v>
      </c>
      <c r="G8" s="15"/>
      <c r="H8" s="16">
        <f t="shared" si="0"/>
        <v>602.30999999999995</v>
      </c>
      <c r="I8" s="14">
        <f>[1]Användning!$H861+[1]Användning!$H870+[1]Användning!$H879</f>
        <v>0</v>
      </c>
      <c r="J8" s="15">
        <f>[1]Användning!$H834</f>
        <v>0</v>
      </c>
      <c r="K8" s="14">
        <f>[1]Användning!$H825</f>
        <v>602.30999999999995</v>
      </c>
      <c r="L8" s="15">
        <f>[1]Användning!$H816</f>
        <v>0</v>
      </c>
      <c r="M8" s="15">
        <f>[1]Användning!$H843</f>
        <v>0</v>
      </c>
      <c r="N8" s="15">
        <f>[1]Användning!$H852</f>
        <v>0</v>
      </c>
      <c r="O8" s="17">
        <f t="shared" ref="O8:O12" si="4">SUM(I8:N8)</f>
        <v>602.30999999999995</v>
      </c>
      <c r="P8" s="18" t="s">
        <v>16</v>
      </c>
    </row>
    <row r="9" spans="1:16" ht="15" x14ac:dyDescent="0.25">
      <c r="A9" s="11">
        <f t="shared" si="3"/>
        <v>5.9192394903980594E-2</v>
      </c>
      <c r="B9" s="12" t="s">
        <v>17</v>
      </c>
      <c r="C9" s="13">
        <f t="shared" si="1"/>
        <v>43855.738422273425</v>
      </c>
      <c r="D9" s="14"/>
      <c r="E9" s="14">
        <f>[1]Elproduktion!$H418</f>
        <v>0</v>
      </c>
      <c r="G9" s="15">
        <f>[1]Elproduktion!$H$426</f>
        <v>151500</v>
      </c>
      <c r="H9" s="16">
        <f t="shared" si="0"/>
        <v>195355.73842227343</v>
      </c>
      <c r="I9" s="14">
        <f>[1]Användning!$H862+[1]Användning!$H871+[1]Användning!$H880</f>
        <v>0</v>
      </c>
      <c r="J9" s="15">
        <f>[1]Användning!$H835</f>
        <v>0</v>
      </c>
      <c r="K9" s="14">
        <f>[1]Användning!$H826-891140</f>
        <v>4279.7384222734254</v>
      </c>
      <c r="L9" s="15">
        <f>[1]Användning!$H817</f>
        <v>678</v>
      </c>
      <c r="M9" s="15">
        <f>[1]Användning!$H844</f>
        <v>38898</v>
      </c>
      <c r="N9" s="15">
        <f>[1]Användning!$H853</f>
        <v>0</v>
      </c>
      <c r="O9" s="17">
        <f t="shared" si="4"/>
        <v>43855.738422273425</v>
      </c>
      <c r="P9" s="18" t="s">
        <v>17</v>
      </c>
    </row>
    <row r="10" spans="1:16" ht="15" x14ac:dyDescent="0.25">
      <c r="A10" s="11">
        <f t="shared" si="3"/>
        <v>2.8824198217530629E-3</v>
      </c>
      <c r="B10" s="12" t="s">
        <v>48</v>
      </c>
      <c r="C10" s="13"/>
      <c r="D10" s="14"/>
      <c r="E10" s="14"/>
      <c r="F10" s="14">
        <f>[1]FjVproduktion!$H616</f>
        <v>9513</v>
      </c>
      <c r="G10" s="15"/>
      <c r="H10" s="16"/>
      <c r="I10" s="14"/>
      <c r="J10" s="15"/>
      <c r="K10" s="14">
        <v>891140</v>
      </c>
      <c r="L10" s="15"/>
      <c r="M10" s="15"/>
      <c r="N10" s="15"/>
      <c r="O10" s="17"/>
      <c r="P10" s="18" t="s">
        <v>48</v>
      </c>
    </row>
    <row r="11" spans="1:16" x14ac:dyDescent="0.3">
      <c r="A11" s="11">
        <f t="shared" si="3"/>
        <v>0.54772157772181718</v>
      </c>
      <c r="B11" s="12" t="s">
        <v>18</v>
      </c>
      <c r="C11" s="13">
        <f t="shared" si="1"/>
        <v>1475364</v>
      </c>
      <c r="D11" s="14"/>
      <c r="E11" s="14">
        <f>[1]Elproduktion!$H419</f>
        <v>30027</v>
      </c>
      <c r="F11" s="14">
        <f>[1]FjVproduktion!$H617</f>
        <v>150783</v>
      </c>
      <c r="G11" s="15">
        <f>[1]Elproduktion!$H$427</f>
        <v>151500</v>
      </c>
      <c r="H11" s="16">
        <f t="shared" si="0"/>
        <v>1807674</v>
      </c>
      <c r="I11" s="14">
        <f>[1]Användning!$H863+[1]Användning!$H872+[1]Användning!$H881</f>
        <v>124224</v>
      </c>
      <c r="J11" s="15">
        <f>[1]Användning!$H836</f>
        <v>0</v>
      </c>
      <c r="K11" s="14">
        <f>[1]Användning!$H827</f>
        <v>1351140</v>
      </c>
      <c r="L11" s="15">
        <f>[1]Användning!$H818</f>
        <v>0</v>
      </c>
      <c r="M11" s="15">
        <f>[1]Användning!$H845</f>
        <v>0</v>
      </c>
      <c r="N11" s="15">
        <f>[1]Användning!$H854</f>
        <v>0</v>
      </c>
      <c r="O11" s="17">
        <f t="shared" si="4"/>
        <v>1475364</v>
      </c>
      <c r="P11" s="18" t="s">
        <v>18</v>
      </c>
    </row>
    <row r="12" spans="1:16" ht="15" x14ac:dyDescent="0.25">
      <c r="A12" s="11">
        <f t="shared" si="3"/>
        <v>2.3714262141403594E-3</v>
      </c>
      <c r="B12" s="12" t="s">
        <v>19</v>
      </c>
      <c r="C12" s="13">
        <f t="shared" si="1"/>
        <v>1799.5412293053207</v>
      </c>
      <c r="D12" s="15"/>
      <c r="E12" s="14">
        <f>[1]Elproduktion!$H420</f>
        <v>877</v>
      </c>
      <c r="F12" s="14">
        <f>[1]FjVproduktion!$H618</f>
        <v>5150</v>
      </c>
      <c r="G12" s="15"/>
      <c r="H12" s="16">
        <f t="shared" si="0"/>
        <v>7826.5412293053205</v>
      </c>
      <c r="I12" s="14">
        <f>[1]Användning!$H864+[1]Användning!$H873+[1]Användning!$H882</f>
        <v>0</v>
      </c>
      <c r="J12" s="15">
        <f>[1]Användning!$H837</f>
        <v>1799.5412293053207</v>
      </c>
      <c r="K12" s="14">
        <f>[1]Användning!$H828</f>
        <v>0</v>
      </c>
      <c r="L12" s="15">
        <f>[1]Användning!$H819</f>
        <v>0</v>
      </c>
      <c r="M12" s="15">
        <f>[1]Användning!$H846</f>
        <v>0</v>
      </c>
      <c r="N12" s="15">
        <f>[1]Användning!$H855</f>
        <v>0</v>
      </c>
      <c r="O12" s="17">
        <f t="shared" si="4"/>
        <v>1799.5412293053207</v>
      </c>
      <c r="P12" s="18" t="s">
        <v>19</v>
      </c>
    </row>
    <row r="13" spans="1:16" x14ac:dyDescent="0.3">
      <c r="A13" s="11">
        <f t="shared" si="3"/>
        <v>5.6169766273161236E-3</v>
      </c>
      <c r="B13" s="12" t="s">
        <v>20</v>
      </c>
      <c r="C13" s="12"/>
      <c r="D13" s="19"/>
      <c r="E13" s="15"/>
      <c r="F13" s="14">
        <f>[1]FjVproduktion!$H$596</f>
        <v>18538</v>
      </c>
      <c r="G13" s="15"/>
      <c r="H13" s="16">
        <f>SUM(C13:G13)</f>
        <v>18538</v>
      </c>
      <c r="I13" s="14">
        <f>[1]Användning!$H865+[1]Användning!$H874+[1]Användning!$H883</f>
        <v>94986</v>
      </c>
      <c r="J13" s="15">
        <f>[1]Användning!$H838</f>
        <v>31759</v>
      </c>
      <c r="K13" s="14">
        <f>[1]Användning!$H829</f>
        <v>20996</v>
      </c>
      <c r="L13" s="15">
        <f>[1]Användning!$H820</f>
        <v>0</v>
      </c>
      <c r="M13" s="15">
        <f>[1]Användning!$H847</f>
        <v>0</v>
      </c>
      <c r="N13" s="15">
        <f>[1]Användning!$H856</f>
        <v>20196</v>
      </c>
      <c r="O13" s="20">
        <f>SUM(I13:N13)</f>
        <v>167937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94399.197527368029</v>
      </c>
      <c r="E14" s="22"/>
      <c r="F14" s="22">
        <f>[1]FjVproduktion!$H$580</f>
        <v>5394</v>
      </c>
      <c r="G14" s="22"/>
      <c r="H14" s="16">
        <f>SUM(C15:C18)</f>
        <v>565015.65217391308</v>
      </c>
      <c r="I14" s="14">
        <f>[1]Användning!$H866+[1]Användning!$H875+[1]Användning!$H884</f>
        <v>153011</v>
      </c>
      <c r="J14" s="15">
        <f>[1]Användning!$H839</f>
        <v>34647</v>
      </c>
      <c r="K14" s="14">
        <f>[1]Användning!$H830</f>
        <v>507040</v>
      </c>
      <c r="L14" s="15">
        <f>[1]Användning!$H821</f>
        <v>19186</v>
      </c>
      <c r="M14" s="15">
        <f>[1]Användning!$H848</f>
        <v>1468</v>
      </c>
      <c r="N14" s="15">
        <f>[1]Användning!$H857</f>
        <v>125545</v>
      </c>
      <c r="O14" s="17">
        <f>SUM(I14:N14)</f>
        <v>840897</v>
      </c>
      <c r="P14" s="18" t="s">
        <v>23</v>
      </c>
    </row>
    <row r="15" spans="1:16" x14ac:dyDescent="0.3">
      <c r="A15" s="11">
        <f>SUM(C15:G15)/$C$19</f>
        <v>1.9858918719666736E-2</v>
      </c>
      <c r="B15" s="12" t="s">
        <v>24</v>
      </c>
      <c r="C15" s="14">
        <f>[1]Elproduktion!$H$430</f>
        <v>65541.421951952652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8.7432833367129988E-3</v>
      </c>
      <c r="B16" s="12" t="s">
        <v>26</v>
      </c>
      <c r="C16" s="14">
        <f>[1]Elproduktion!$H$438</f>
        <v>28855.912575415376</v>
      </c>
      <c r="D16" s="15"/>
      <c r="E16" s="23"/>
      <c r="F16" s="23"/>
      <c r="G16" s="23"/>
      <c r="H16" s="19"/>
      <c r="I16" s="24">
        <f>SUM(I4:I15)</f>
        <v>374084</v>
      </c>
      <c r="J16" s="24">
        <f t="shared" ref="J16:O16" si="5">SUM(J4:J15)</f>
        <v>69507.541229305323</v>
      </c>
      <c r="K16" s="24">
        <f t="shared" si="5"/>
        <v>3031913.7984222732</v>
      </c>
      <c r="L16" s="24">
        <f t="shared" si="5"/>
        <v>28534</v>
      </c>
      <c r="M16" s="24">
        <f t="shared" si="5"/>
        <v>457757</v>
      </c>
      <c r="N16" s="24">
        <f t="shared" si="5"/>
        <v>150173</v>
      </c>
      <c r="O16" s="25">
        <f t="shared" si="5"/>
        <v>3220829.3396515786</v>
      </c>
      <c r="P16" s="18" t="s">
        <v>27</v>
      </c>
    </row>
    <row r="17" spans="1:16" x14ac:dyDescent="0.3">
      <c r="A17" s="11">
        <f>SUM(C17:G17)/$C$19</f>
        <v>5.6448524418437472E-7</v>
      </c>
      <c r="B17" s="12" t="s">
        <v>28</v>
      </c>
      <c r="C17" s="14">
        <f>[1]Elproduktion!$H$446</f>
        <v>1.863</v>
      </c>
      <c r="D17" s="15"/>
      <c r="E17" s="23"/>
      <c r="F17" s="26"/>
      <c r="G17" s="23"/>
      <c r="H17" s="27"/>
      <c r="I17" s="28">
        <f t="shared" ref="I17:N17" si="6">I16/SUM($I$16:$N$16)</f>
        <v>9.0974413742028887E-2</v>
      </c>
      <c r="J17" s="28">
        <f t="shared" si="6"/>
        <v>1.6903710968621897E-2</v>
      </c>
      <c r="K17" s="28">
        <f t="shared" si="6"/>
        <v>0.73733862001003581</v>
      </c>
      <c r="L17" s="28">
        <f t="shared" si="6"/>
        <v>6.9392540758627802E-3</v>
      </c>
      <c r="M17" s="28">
        <f t="shared" si="6"/>
        <v>0.11132305768573346</v>
      </c>
      <c r="N17" s="28">
        <f t="shared" si="6"/>
        <v>3.6520943517717154E-2</v>
      </c>
      <c r="O17" s="29">
        <f>SUM(I16:N16)</f>
        <v>4111969.3396515786</v>
      </c>
      <c r="P17" s="30" t="s">
        <v>29</v>
      </c>
    </row>
    <row r="18" spans="1:16" x14ac:dyDescent="0.3">
      <c r="A18" s="11">
        <f>SUM(C18)/$C$19</f>
        <v>0.14259583699320433</v>
      </c>
      <c r="B18" s="12" t="s">
        <v>30</v>
      </c>
      <c r="C18" s="13">
        <f>O14+F14-E18-G18-C14+E23</f>
        <v>470616.454646545</v>
      </c>
      <c r="D18" s="14"/>
      <c r="E18" s="14">
        <f>[1]Elproduktion!$H$414</f>
        <v>25049</v>
      </c>
      <c r="F18" s="14">
        <f>[1]FjVproduktion!$G$612-[1]FjVproduktion!$H$596</f>
        <v>172583</v>
      </c>
      <c r="G18" s="15">
        <f>[1]Elproduktion!$H$422</f>
        <v>303000</v>
      </c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1</v>
      </c>
      <c r="B19" s="30" t="s">
        <v>31</v>
      </c>
      <c r="C19" s="29">
        <f>SUM(C4:G14)-F14+C18</f>
        <v>3300351.9918254917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9565</v>
      </c>
      <c r="D22" s="33"/>
      <c r="E22" s="35">
        <f>SUM(E4:E12)-E18</f>
        <v>5855</v>
      </c>
      <c r="F22" s="35">
        <f>SUM(F4:F12)+F14-F18</f>
        <v>3710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69957.652173913011</v>
      </c>
      <c r="D23" s="33"/>
      <c r="E23" s="35">
        <f>(1/0.92-1)*(O14-G18)</f>
        <v>46773.652173913011</v>
      </c>
      <c r="F23" s="35">
        <f>F18+F13-O13</f>
        <v>23184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79522.652173913011</v>
      </c>
      <c r="D24" s="33"/>
      <c r="E24" s="35">
        <f>E23+E22</f>
        <v>52628.652173913011</v>
      </c>
      <c r="F24" s="35">
        <f>F23+F22</f>
        <v>26894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4191491.9918254917</v>
      </c>
      <c r="D25" s="1" t="str">
        <f>IF(C19=C25,"OK","FEL")</f>
        <v>FEL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1"/>
  <sheetViews>
    <sheetView workbookViewId="0">
      <selection activeCell="H23" sqref="H23"/>
    </sheetView>
  </sheetViews>
  <sheetFormatPr defaultRowHeight="14.4" x14ac:dyDescent="0.3"/>
  <cols>
    <col min="1" max="1" width="8.88671875" bestFit="1" customWidth="1"/>
    <col min="2" max="2" width="27" bestFit="1" customWidth="1"/>
    <col min="3" max="3" width="12" bestFit="1" customWidth="1"/>
    <col min="4" max="4" width="6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9.6640625" customWidth="1"/>
    <col min="10" max="10" width="11.44140625" bestFit="1" customWidth="1"/>
    <col min="11" max="11" width="9" bestFit="1" customWidth="1"/>
    <col min="12" max="12" width="12" bestFit="1" customWidth="1"/>
    <col min="13" max="13" width="11.33203125" customWidth="1"/>
    <col min="14" max="14" width="9.88671875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47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0.19390354610162805</v>
      </c>
      <c r="B4" s="12" t="s">
        <v>14</v>
      </c>
      <c r="C4" s="13">
        <f>O4</f>
        <v>4004308.843149106</v>
      </c>
      <c r="D4" s="14"/>
      <c r="E4" s="14">
        <f>Ockelbo!E4+Hofors!E4+Ovanåker!E4+Nordanstig!E4+Ljusdal!E4+Gävle!E4+Sandviken!E4+Söderhamn!E4+Bollnäs!E4+Hudiksvall!E4</f>
        <v>1035.7213158682737</v>
      </c>
      <c r="F4" s="14">
        <f>Ockelbo!F4+Hofors!F4+Ovanåker!F4+Nordanstig!F4+Ljusdal!F4+Gävle!F4+Sandviken!F4+Söderhamn!F4+Bollnäs!F4+Hudiksvall!F4</f>
        <v>26471.574213675216</v>
      </c>
      <c r="G4" s="14">
        <f>Ockelbo!G4+Hofors!G4+Ovanåker!G4+Nordanstig!G4+Ljusdal!G4+Gävle!G4+Sandviken!G4+Söderhamn!G4+Bollnäs!G4+Hudiksvall!G4</f>
        <v>0</v>
      </c>
      <c r="H4" s="16">
        <f t="shared" ref="H4:H12" si="0">SUM(C4:G4)</f>
        <v>4031816.1386786494</v>
      </c>
      <c r="I4" s="14">
        <f>Ockelbo!I4+Hofors!I4+Ovanåker!I4+Nordanstig!I4+Ljusdal!I4+Gävle!I4+Sandviken!I4+Söderhamn!I4+Bollnäs!I4+Hudiksvall!I4</f>
        <v>8364.1521491061249</v>
      </c>
      <c r="J4" s="14">
        <f>Ockelbo!J4+Hofors!J4+Ovanåker!J4+Nordanstig!J4+Ljusdal!J4+Gävle!J4+Sandviken!J4+Söderhamn!J4+Bollnäs!J4+Hudiksvall!J4</f>
        <v>5443</v>
      </c>
      <c r="K4" s="14">
        <f>Ockelbo!K4+Hofors!K4+Ovanåker!K4+Nordanstig!K4+Ljusdal!K4+Gävle!K4+Sandviken!K4+Söderhamn!K4+Bollnäs!K4+Hudiksvall!K4</f>
        <v>668283.69099999999</v>
      </c>
      <c r="L4" s="14">
        <f>Ockelbo!L4+Hofors!L4+Ovanåker!L4+Nordanstig!L4+Ljusdal!L4+Gävle!L4+Sandviken!L4+Söderhamn!L4+Bollnäs!L4+Hudiksvall!L4</f>
        <v>69754</v>
      </c>
      <c r="M4" s="14">
        <f>Ockelbo!M4+Hofors!M4+Ovanåker!M4+Nordanstig!M4+Ljusdal!M4+Gävle!M4+Sandviken!M4+Söderhamn!M4+Bollnäs!M4+Hudiksvall!M4</f>
        <v>3162750</v>
      </c>
      <c r="N4" s="14">
        <f>Ockelbo!N4+Hofors!N4+Ovanåker!N4+Nordanstig!N4+Ljusdal!N4+Gävle!N4+Sandviken!N4+Söderhamn!N4+Bollnäs!N4+Hudiksvall!N4</f>
        <v>89714</v>
      </c>
      <c r="O4" s="17">
        <f>SUM(I4:N4)</f>
        <v>4004308.843149106</v>
      </c>
      <c r="P4" s="18" t="s">
        <v>14</v>
      </c>
    </row>
    <row r="5" spans="1:16" ht="15" x14ac:dyDescent="0.25">
      <c r="A5" s="11">
        <f>SUM(C5:G5)/$C$19</f>
        <v>1.2879399223555415E-4</v>
      </c>
      <c r="B5" s="12" t="s">
        <v>51</v>
      </c>
      <c r="C5" s="13">
        <f t="shared" ref="C5:C12" si="1">O5</f>
        <v>2678</v>
      </c>
      <c r="D5" s="15"/>
      <c r="E5" s="14">
        <f>Ockelbo!E5+Hofors!E5+Ovanåker!E5+Nordanstig!E5+Ljusdal!E5+Gävle!E5+Sandviken!E5+Söderhamn!E5+Bollnäs!E5+Hudiksvall!E5</f>
        <v>0</v>
      </c>
      <c r="F5" s="14">
        <f>Ockelbo!F5+Hofors!F5+Ovanåker!F5+Nordanstig!F5+Ljusdal!F5+Gävle!F5+Sandviken!F5+Söderhamn!F5+Bollnäs!F5+Hudiksvall!F5</f>
        <v>0</v>
      </c>
      <c r="G5" s="14">
        <f>Ockelbo!G5+Hofors!G5+Ovanåker!G5+Nordanstig!G5+Ljusdal!G5+Gävle!G5+Sandviken!G5+Söderhamn!G5+Bollnäs!G5+Hudiksvall!G5</f>
        <v>0</v>
      </c>
      <c r="H5" s="16">
        <f>SUM(C5:G5)</f>
        <v>2678</v>
      </c>
      <c r="I5" s="14">
        <f>Ockelbo!I5+Hofors!I5+Ovanåker!I5+Nordanstig!I5+Ljusdal!I5+Gävle!I5+Sandviken!I5+Söderhamn!I5+Bollnäs!I5+Hudiksvall!I5</f>
        <v>0</v>
      </c>
      <c r="J5" s="14">
        <f>Ockelbo!J5+Hofors!J5+Ovanåker!J5+Nordanstig!J5+Ljusdal!J5+Gävle!J5+Sandviken!J5+Söderhamn!J5+Bollnäs!J5+Hudiksvall!J5</f>
        <v>0</v>
      </c>
      <c r="K5" s="14">
        <f>Ockelbo!K5+Hofors!K5+Ovanåker!K5+Nordanstig!K5+Ljusdal!K5+Gävle!K5+Sandviken!K5+Söderhamn!K5+Bollnäs!K5+Hudiksvall!K5</f>
        <v>2678</v>
      </c>
      <c r="L5" s="14">
        <f>Ockelbo!L5+Hofors!L5+Ovanåker!L5+Nordanstig!L5+Ljusdal!L5+Gävle!L5+Sandviken!L5+Söderhamn!L5+Bollnäs!L5+Hudiksvall!L5</f>
        <v>0</v>
      </c>
      <c r="M5" s="14">
        <f>Ockelbo!M5+Hofors!M5+Ovanåker!M5+Nordanstig!M5+Ljusdal!M5+Gävle!M5+Sandviken!M5+Söderhamn!M5+Bollnäs!M5+Hudiksvall!M5</f>
        <v>0</v>
      </c>
      <c r="N5" s="14">
        <f>Ockelbo!N5+Hofors!N5+Ovanåker!N5+Nordanstig!N5+Ljusdal!N5+Gävle!N5+Sandviken!N5+Söderhamn!N5+Bollnäs!N5+Hudiksvall!N5</f>
        <v>0</v>
      </c>
      <c r="O5" s="17">
        <f>SUM(I5:N5)</f>
        <v>2678</v>
      </c>
      <c r="P5" s="18" t="s">
        <v>51</v>
      </c>
    </row>
    <row r="6" spans="1:16" ht="15" x14ac:dyDescent="0.25">
      <c r="A6" s="11">
        <f t="shared" ref="A6:A13" si="2">SUM(C6:G6)/$C$19</f>
        <v>4.8451645809450723E-3</v>
      </c>
      <c r="B6" s="12" t="s">
        <v>49</v>
      </c>
      <c r="C6" s="13">
        <f t="shared" si="1"/>
        <v>0</v>
      </c>
      <c r="D6" s="15"/>
      <c r="E6" s="14">
        <f>Ockelbo!E6+Hofors!E6+Ovanåker!E6+Nordanstig!E6+Ljusdal!E6+Gävle!E6+Sandviken!E6+Söderhamn!E6+Bollnäs!E6+Hudiksvall!E6</f>
        <v>7946</v>
      </c>
      <c r="F6" s="14">
        <f>Ockelbo!F6+Hofors!F6+Ovanåker!F6+Nordanstig!F6+Ljusdal!F6+Gävle!F6+Sandviken!F6+Söderhamn!F6+Bollnäs!F6+Hudiksvall!F6</f>
        <v>92799</v>
      </c>
      <c r="G6" s="14">
        <f>Ockelbo!G6+Hofors!G6+Ovanåker!G6+Nordanstig!G6+Ljusdal!G6+Gävle!G6+Sandviken!G6+Söderhamn!G6+Bollnäs!G6+Hudiksvall!G6</f>
        <v>0</v>
      </c>
      <c r="H6" s="16">
        <f t="shared" si="0"/>
        <v>100745</v>
      </c>
      <c r="I6" s="14">
        <f>Ockelbo!I6+Hofors!I6+Ovanåker!I6+Nordanstig!I6+Ljusdal!I6+Gävle!I6+Sandviken!I6+Söderhamn!I6+Bollnäs!I6+Hudiksvall!I6</f>
        <v>0</v>
      </c>
      <c r="J6" s="14">
        <f>Ockelbo!J6+Hofors!J6+Ovanåker!J6+Nordanstig!J6+Ljusdal!J6+Gävle!J6+Sandviken!J6+Söderhamn!J6+Bollnäs!J6+Hudiksvall!J6</f>
        <v>0</v>
      </c>
      <c r="K6" s="14">
        <f>Ockelbo!K6+Hofors!K6+Ovanåker!K6+Nordanstig!K6+Ljusdal!K6+Gävle!K6+Sandviken!K6+Söderhamn!K6+Bollnäs!K6+Hudiksvall!K6</f>
        <v>0</v>
      </c>
      <c r="L6" s="14">
        <f>Ockelbo!L6+Hofors!L6+Ovanåker!L6+Nordanstig!L6+Ljusdal!L6+Gävle!L6+Sandviken!L6+Söderhamn!L6+Bollnäs!L6+Hudiksvall!L6</f>
        <v>0</v>
      </c>
      <c r="M6" s="14">
        <f>Ockelbo!M6+Hofors!M6+Ovanåker!M6+Nordanstig!M6+Ljusdal!M6+Gävle!M6+Sandviken!M6+Söderhamn!M6+Bollnäs!M6+Hudiksvall!M6</f>
        <v>0</v>
      </c>
      <c r="N6" s="14">
        <f>Ockelbo!N6+Hofors!N6+Ovanåker!N6+Nordanstig!N6+Ljusdal!N6+Gävle!N6+Sandviken!N6+Söderhamn!N6+Bollnäs!N6+Hudiksvall!N6</f>
        <v>0</v>
      </c>
      <c r="O6" s="17"/>
      <c r="P6" s="18" t="s">
        <v>49</v>
      </c>
    </row>
    <row r="7" spans="1:16" ht="15" x14ac:dyDescent="0.25">
      <c r="A7" s="11">
        <f t="shared" si="2"/>
        <v>1.2672970059584922E-2</v>
      </c>
      <c r="B7" s="12" t="s">
        <v>50</v>
      </c>
      <c r="C7" s="13">
        <f t="shared" si="1"/>
        <v>0</v>
      </c>
      <c r="D7" s="15"/>
      <c r="E7" s="14">
        <f>Ockelbo!E7+Hofors!E7+Ovanåker!E7+Nordanstig!E7+Ljusdal!E7+Gävle!E7+Sandviken!E7+Söderhamn!E7+Bollnäs!E7+Hudiksvall!E7</f>
        <v>12830.555</v>
      </c>
      <c r="F7" s="14">
        <f>Ockelbo!F7+Hofors!F7+Ovanåker!F7+Nordanstig!F7+Ljusdal!F7+Gävle!F7+Sandviken!F7+Söderhamn!F7+Bollnäs!F7+Hudiksvall!F7</f>
        <v>250677.185</v>
      </c>
      <c r="G7" s="14">
        <f>Ockelbo!G7+Hofors!G7+Ovanåker!G7+Nordanstig!G7+Ljusdal!G7+Gävle!G7+Sandviken!G7+Söderhamn!G7+Bollnäs!G7+Hudiksvall!G7</f>
        <v>0</v>
      </c>
      <c r="H7" s="16">
        <f t="shared" si="0"/>
        <v>263507.74</v>
      </c>
      <c r="I7" s="14">
        <f>Ockelbo!I7+Hofors!I7+Ovanåker!I7+Nordanstig!I7+Ljusdal!I7+Gävle!I7+Sandviken!I7+Söderhamn!I7+Bollnäs!I7+Hudiksvall!I7</f>
        <v>0</v>
      </c>
      <c r="J7" s="14">
        <f>Ockelbo!J7+Hofors!J7+Ovanåker!J7+Nordanstig!J7+Ljusdal!J7+Gävle!J7+Sandviken!J7+Söderhamn!J7+Bollnäs!J7+Hudiksvall!J7</f>
        <v>0</v>
      </c>
      <c r="K7" s="14">
        <f>Ockelbo!K7+Hofors!K7+Ovanåker!K7+Nordanstig!K7+Ljusdal!K7+Gävle!K7+Sandviken!K7+Söderhamn!K7+Bollnäs!K7+Hudiksvall!K7</f>
        <v>0</v>
      </c>
      <c r="L7" s="14">
        <f>Ockelbo!L7+Hofors!L7+Ovanåker!L7+Nordanstig!L7+Ljusdal!L7+Gävle!L7+Sandviken!L7+Söderhamn!L7+Bollnäs!L7+Hudiksvall!L7</f>
        <v>0</v>
      </c>
      <c r="M7" s="14">
        <f>Ockelbo!M7+Hofors!M7+Ovanåker!M7+Nordanstig!M7+Ljusdal!M7+Gävle!M7+Sandviken!M7+Söderhamn!M7+Bollnäs!M7+Hudiksvall!M7</f>
        <v>0</v>
      </c>
      <c r="N7" s="14">
        <f>Ockelbo!N7+Hofors!N7+Ovanåker!N7+Nordanstig!N7+Ljusdal!N7+Gävle!N7+Sandviken!N7+Söderhamn!N7+Bollnäs!N7+Hudiksvall!N7</f>
        <v>0</v>
      </c>
      <c r="O7" s="17"/>
      <c r="P7" s="18" t="s">
        <v>50</v>
      </c>
    </row>
    <row r="8" spans="1:16" ht="15" x14ac:dyDescent="0.25">
      <c r="A8" s="11">
        <f t="shared" si="2"/>
        <v>2.1365056969262546E-2</v>
      </c>
      <c r="B8" s="12" t="s">
        <v>16</v>
      </c>
      <c r="C8" s="13">
        <f t="shared" si="1"/>
        <v>437142.39333333331</v>
      </c>
      <c r="D8" s="14"/>
      <c r="E8" s="14">
        <f>Ockelbo!E8+Hofors!E8+Ovanåker!E8+Nordanstig!E8+Ljusdal!E8+Gävle!E8+Sandviken!E8+Söderhamn!E8+Bollnäs!E8+Hudiksvall!E8</f>
        <v>37.610256410256412</v>
      </c>
      <c r="F8" s="14">
        <f>Ockelbo!F8+Hofors!F8+Ovanåker!F8+Nordanstig!F8+Ljusdal!F8+Gävle!F8+Sandviken!F8+Söderhamn!F8+Bollnäs!F8+Hudiksvall!F8</f>
        <v>7061.3897435897434</v>
      </c>
      <c r="G8" s="14">
        <f>Ockelbo!G8+Hofors!G8+Ovanåker!G8+Nordanstig!G8+Ljusdal!G8+Gävle!G8+Sandviken!G8+Söderhamn!G8+Bollnäs!G8+Hudiksvall!G8</f>
        <v>0</v>
      </c>
      <c r="H8" s="16">
        <f t="shared" si="0"/>
        <v>444241.39333333331</v>
      </c>
      <c r="I8" s="14">
        <f>Ockelbo!I8+Hofors!I8+Ovanåker!I8+Nordanstig!I8+Ljusdal!I8+Gävle!I8+Sandviken!I8+Söderhamn!I8+Bollnäs!I8+Hudiksvall!I8</f>
        <v>0</v>
      </c>
      <c r="J8" s="14">
        <f>Ockelbo!J8+Hofors!J8+Ovanåker!J8+Nordanstig!J8+Ljusdal!J8+Gävle!J8+Sandviken!J8+Söderhamn!J8+Bollnäs!J8+Hudiksvall!J8</f>
        <v>0</v>
      </c>
      <c r="K8" s="14">
        <f>Ockelbo!K8+Hofors!K8+Ovanåker!K8+Nordanstig!K8+Ljusdal!K8+Gävle!K8+Sandviken!K8+Söderhamn!K8+Bollnäs!K8+Hudiksvall!K8</f>
        <v>433512.39333333331</v>
      </c>
      <c r="L8" s="14">
        <f>Ockelbo!L8+Hofors!L8+Ovanåker!L8+Nordanstig!L8+Ljusdal!L8+Gävle!L8+Sandviken!L8+Söderhamn!L8+Bollnäs!L8+Hudiksvall!L8</f>
        <v>0</v>
      </c>
      <c r="M8" s="14">
        <f>Ockelbo!M8+Hofors!M8+Ovanåker!M8+Nordanstig!M8+Ljusdal!M8+Gävle!M8+Sandviken!M8+Söderhamn!M8+Bollnäs!M8+Hudiksvall!M8</f>
        <v>3630</v>
      </c>
      <c r="N8" s="14">
        <f>Ockelbo!N8+Hofors!N8+Ovanåker!N8+Nordanstig!N8+Ljusdal!N8+Gävle!N8+Sandviken!N8+Söderhamn!N8+Bollnäs!N8+Hudiksvall!N8</f>
        <v>0</v>
      </c>
      <c r="O8" s="17">
        <f t="shared" ref="O8:O12" si="3">SUM(I8:N8)</f>
        <v>437142.39333333331</v>
      </c>
      <c r="P8" s="18" t="s">
        <v>16</v>
      </c>
    </row>
    <row r="9" spans="1:16" ht="15" x14ac:dyDescent="0.25">
      <c r="A9" s="11">
        <f t="shared" si="2"/>
        <v>3.2396038517278021E-2</v>
      </c>
      <c r="B9" s="12" t="s">
        <v>17</v>
      </c>
      <c r="C9" s="13">
        <f t="shared" si="1"/>
        <v>322823.43807521323</v>
      </c>
      <c r="D9" s="14"/>
      <c r="E9" s="14">
        <f>Ockelbo!E9+Hofors!E9+Ovanåker!E9+Nordanstig!E9+Ljusdal!E9+Gävle!E9+Sandviken!E9+Söderhamn!E9+Bollnäs!E9+Hudiksvall!E9</f>
        <v>0</v>
      </c>
      <c r="F9" s="14">
        <f>Ockelbo!F9+Hofors!F9+Ovanåker!F9+Nordanstig!F9+Ljusdal!F9+Gävle!F9+Sandviken!F9+Söderhamn!F9+Bollnäs!F9+Hudiksvall!F9</f>
        <v>284</v>
      </c>
      <c r="G9" s="14">
        <f>Ockelbo!G9+Hofors!G9+Ovanåker!G9+Nordanstig!G9+Ljusdal!G9+Gävle!G9+Sandviken!G9+Söderhamn!G9+Bollnäs!G9+Hudiksvall!G9</f>
        <v>350500</v>
      </c>
      <c r="H9" s="16">
        <f t="shared" si="0"/>
        <v>673607.43807521323</v>
      </c>
      <c r="I9" s="14">
        <f>Ockelbo!I9+Hofors!I9+Ovanåker!I9+Nordanstig!I9+Ljusdal!I9+Gävle!I9+Sandviken!I9+Söderhamn!I9+Bollnäs!I9+Hudiksvall!I9</f>
        <v>0</v>
      </c>
      <c r="J9" s="14">
        <f>Ockelbo!J9+Hofors!J9+Ovanåker!J9+Nordanstig!J9+Ljusdal!J9+Gävle!J9+Sandviken!J9+Söderhamn!J9+Bollnäs!J9+Hudiksvall!J9</f>
        <v>0</v>
      </c>
      <c r="K9" s="14">
        <f>Ockelbo!K9+Hofors!K9+Ovanåker!K9+Nordanstig!K9+Ljusdal!K9+Gävle!K9+Sandviken!K9+Söderhamn!K9+Bollnäs!K9+Hudiksvall!K9</f>
        <v>16902.438075213227</v>
      </c>
      <c r="L9" s="14">
        <f>Ockelbo!L9+Hofors!L9+Ovanåker!L9+Nordanstig!L9+Ljusdal!L9+Gävle!L9+Sandviken!L9+Söderhamn!L9+Bollnäs!L9+Hudiksvall!L9</f>
        <v>7791</v>
      </c>
      <c r="M9" s="14">
        <f>Ockelbo!M9+Hofors!M9+Ovanåker!M9+Nordanstig!M9+Ljusdal!M9+Gävle!M9+Sandviken!M9+Söderhamn!M9+Bollnäs!M9+Hudiksvall!M9</f>
        <v>298130</v>
      </c>
      <c r="N9" s="14">
        <f>Ockelbo!N9+Hofors!N9+Ovanåker!N9+Nordanstig!N9+Ljusdal!N9+Gävle!N9+Sandviken!N9+Söderhamn!N9+Bollnäs!N9+Hudiksvall!N9</f>
        <v>0</v>
      </c>
      <c r="O9" s="17">
        <f t="shared" si="3"/>
        <v>322823.43807521323</v>
      </c>
      <c r="P9" s="18" t="s">
        <v>17</v>
      </c>
    </row>
    <row r="10" spans="1:16" ht="15" x14ac:dyDescent="0.25">
      <c r="A10" s="11">
        <f t="shared" si="2"/>
        <v>0.26555912063806031</v>
      </c>
      <c r="B10" s="12" t="s">
        <v>48</v>
      </c>
      <c r="C10" s="13">
        <f t="shared" si="1"/>
        <v>5512230</v>
      </c>
      <c r="D10" s="14"/>
      <c r="E10" s="14">
        <f>Ockelbo!E10+Hofors!E10+Ovanåker!E10+Nordanstig!E10+Ljusdal!E10+Gävle!E10+Sandviken!E10+Söderhamn!E10+Bollnäs!E10+Hudiksvall!E10</f>
        <v>0</v>
      </c>
      <c r="F10" s="14">
        <f>Ockelbo!F10+Hofors!F10+Ovanåker!F10+Nordanstig!F10+Ljusdal!F10+Gävle!F10+Sandviken!F10+Söderhamn!F10+Bollnäs!F10+Hudiksvall!F10</f>
        <v>9513</v>
      </c>
      <c r="G10" s="14">
        <f>Ockelbo!G10+Hofors!G10+Ovanåker!G10+Nordanstig!G10+Ljusdal!G10+Gävle!G10+Sandviken!G10+Söderhamn!G10+Bollnäs!G10+Hudiksvall!G10</f>
        <v>0</v>
      </c>
      <c r="H10" s="16">
        <f t="shared" si="0"/>
        <v>5521743</v>
      </c>
      <c r="I10" s="14">
        <f>Ockelbo!I10+Hofors!I10+Ovanåker!I10+Nordanstig!I10+Ljusdal!I10+Gävle!I10+Sandviken!I10+Söderhamn!I10+Bollnäs!I10+Hudiksvall!I10</f>
        <v>0</v>
      </c>
      <c r="J10" s="14">
        <f>Ockelbo!J10+Hofors!J10+Ovanåker!J10+Nordanstig!J10+Ljusdal!J10+Gävle!J10+Sandviken!J10+Söderhamn!J10+Bollnäs!J10+Hudiksvall!J10</f>
        <v>0</v>
      </c>
      <c r="K10" s="14">
        <f>Ockelbo!K10+Hofors!K10+Ovanåker!K10+Nordanstig!K10+Ljusdal!K10+Gävle!K10+Sandviken!K10+Söderhamn!K10+Bollnäs!K10+Hudiksvall!K10</f>
        <v>5512230</v>
      </c>
      <c r="L10" s="14">
        <f>Ockelbo!L10+Hofors!L10+Ovanåker!L10+Nordanstig!L10+Ljusdal!L10+Gävle!L10+Sandviken!L10+Söderhamn!L10+Bollnäs!L10+Hudiksvall!L10</f>
        <v>0</v>
      </c>
      <c r="M10" s="14">
        <f>Ockelbo!M10+Hofors!M10+Ovanåker!M10+Nordanstig!M10+Ljusdal!M10+Gävle!M10+Sandviken!M10+Söderhamn!M10+Bollnäs!M10+Hudiksvall!M10</f>
        <v>0</v>
      </c>
      <c r="N10" s="14">
        <f>Ockelbo!N10+Hofors!N10+Ovanåker!N10+Nordanstig!N10+Ljusdal!N10+Gävle!N10+Sandviken!N10+Söderhamn!N10+Bollnäs!N10+Hudiksvall!N10</f>
        <v>0</v>
      </c>
      <c r="O10" s="17">
        <f t="shared" si="3"/>
        <v>5512230</v>
      </c>
      <c r="P10" s="18" t="s">
        <v>48</v>
      </c>
    </row>
    <row r="11" spans="1:16" x14ac:dyDescent="0.3">
      <c r="A11" s="11">
        <f t="shared" si="2"/>
        <v>0.21512597438483574</v>
      </c>
      <c r="B11" s="12" t="s">
        <v>18</v>
      </c>
      <c r="C11" s="13">
        <f t="shared" si="1"/>
        <v>2808876.1042009848</v>
      </c>
      <c r="D11" s="14"/>
      <c r="E11" s="14">
        <f>Ockelbo!E11+Hofors!E11+Ovanåker!E11+Nordanstig!E11+Ljusdal!E11+Gävle!E11+Sandviken!E11+Söderhamn!E11+Bollnäs!E11+Hudiksvall!E11</f>
        <v>175341.3544533625</v>
      </c>
      <c r="F11" s="14">
        <f>Ockelbo!F11+Hofors!F11+Ovanåker!F11+Nordanstig!F11+Ljusdal!F11+Gävle!F11+Sandviken!F11+Söderhamn!F11+Bollnäs!F11+Hudiksvall!F11</f>
        <v>1337374.4100170941</v>
      </c>
      <c r="G11" s="14">
        <f>Ockelbo!G11+Hofors!G11+Ovanåker!G11+Nordanstig!G11+Ljusdal!G11+Gävle!G11+Sandviken!G11+Söderhamn!G11+Bollnäs!G11+Hudiksvall!G11</f>
        <v>151500</v>
      </c>
      <c r="H11" s="16">
        <f t="shared" si="0"/>
        <v>4473091.8686714415</v>
      </c>
      <c r="I11" s="14">
        <f>Ockelbo!I11+Hofors!I11+Ovanåker!I11+Nordanstig!I11+Ljusdal!I11+Gävle!I11+Sandviken!I11+Söderhamn!I11+Bollnäs!I11+Hudiksvall!I11</f>
        <v>629837.60147324123</v>
      </c>
      <c r="J11" s="14">
        <f>Ockelbo!J11+Hofors!J11+Ovanåker!J11+Nordanstig!J11+Ljusdal!J11+Gävle!J11+Sandviken!J11+Söderhamn!J11+Bollnäs!J11+Hudiksvall!J11</f>
        <v>0</v>
      </c>
      <c r="K11" s="14">
        <f>Ockelbo!K11+Hofors!K11+Ovanåker!K11+Nordanstig!K11+Ljusdal!K11+Gävle!K11+Sandviken!K11+Söderhamn!K11+Bollnäs!K11+Hudiksvall!K11</f>
        <v>2179038.5027277437</v>
      </c>
      <c r="L11" s="14">
        <f>Ockelbo!L11+Hofors!L11+Ovanåker!L11+Nordanstig!L11+Ljusdal!L11+Gävle!L11+Sandviken!L11+Söderhamn!L11+Bollnäs!L11+Hudiksvall!L11</f>
        <v>0</v>
      </c>
      <c r="M11" s="14">
        <f>Ockelbo!M11+Hofors!M11+Ovanåker!M11+Nordanstig!M11+Ljusdal!M11+Gävle!M11+Sandviken!M11+Söderhamn!M11+Bollnäs!M11+Hudiksvall!M11</f>
        <v>0</v>
      </c>
      <c r="N11" s="14">
        <f>Ockelbo!N11+Hofors!N11+Ovanåker!N11+Nordanstig!N11+Ljusdal!N11+Gävle!N11+Sandviken!N11+Söderhamn!N11+Bollnäs!N11+Hudiksvall!N11</f>
        <v>0</v>
      </c>
      <c r="O11" s="17">
        <f t="shared" si="3"/>
        <v>2808876.1042009848</v>
      </c>
      <c r="P11" s="18" t="s">
        <v>18</v>
      </c>
    </row>
    <row r="12" spans="1:16" ht="15" x14ac:dyDescent="0.25">
      <c r="A12" s="11">
        <f t="shared" si="2"/>
        <v>1.0136081235376856E-3</v>
      </c>
      <c r="B12" s="12" t="s">
        <v>19</v>
      </c>
      <c r="C12" s="13">
        <f t="shared" si="1"/>
        <v>15048.847620822391</v>
      </c>
      <c r="D12" s="15"/>
      <c r="E12" s="14">
        <f>Ockelbo!E12+Hofors!E12+Ovanåker!E12+Nordanstig!E12+Ljusdal!E12+Gävle!E12+Sandviken!E12+Söderhamn!E12+Bollnäs!E12+Hudiksvall!E12</f>
        <v>877</v>
      </c>
      <c r="F12" s="14">
        <f>Ockelbo!F12+Hofors!F12+Ovanåker!F12+Nordanstig!F12+Ljusdal!F12+Gävle!F12+Sandviken!F12+Söderhamn!F12+Bollnäs!F12+Hudiksvall!F12</f>
        <v>5150</v>
      </c>
      <c r="G12" s="14">
        <f>Ockelbo!G12+Hofors!G12+Ovanåker!G12+Nordanstig!G12+Ljusdal!G12+Gävle!G12+Sandviken!G12+Söderhamn!G12+Bollnäs!G12+Hudiksvall!G12</f>
        <v>0</v>
      </c>
      <c r="H12" s="16">
        <f t="shared" si="0"/>
        <v>21075.847620822391</v>
      </c>
      <c r="I12" s="14">
        <f>Ockelbo!I12+Hofors!I12+Ovanåker!I12+Nordanstig!I12+Ljusdal!I12+Gävle!I12+Sandviken!I12+Söderhamn!I12+Bollnäs!I12+Hudiksvall!I12</f>
        <v>0</v>
      </c>
      <c r="J12" s="14">
        <f>Ockelbo!J12+Hofors!J12+Ovanåker!J12+Nordanstig!J12+Ljusdal!J12+Gävle!J12+Sandviken!J12+Söderhamn!J12+Bollnäs!J12+Hudiksvall!J12</f>
        <v>8831.0376208223915</v>
      </c>
      <c r="K12" s="14">
        <f>Ockelbo!K12+Hofors!K12+Ovanåker!K12+Nordanstig!K12+Ljusdal!K12+Gävle!K12+Sandviken!K12+Söderhamn!K12+Bollnäs!K12+Hudiksvall!K12</f>
        <v>0</v>
      </c>
      <c r="L12" s="14">
        <f>Ockelbo!L12+Hofors!L12+Ovanåker!L12+Nordanstig!L12+Ljusdal!L12+Gävle!L12+Sandviken!L12+Söderhamn!L12+Bollnäs!L12+Hudiksvall!L12</f>
        <v>0</v>
      </c>
      <c r="M12" s="14">
        <f>Ockelbo!M12+Hofors!M12+Ovanåker!M12+Nordanstig!M12+Ljusdal!M12+Gävle!M12+Sandviken!M12+Söderhamn!M12+Bollnäs!M12+Hudiksvall!M12</f>
        <v>6217.81</v>
      </c>
      <c r="N12" s="14">
        <f>Ockelbo!N12+Hofors!N12+Ovanåker!N12+Nordanstig!N12+Ljusdal!N12+Gävle!N12+Sandviken!N12+Söderhamn!N12+Bollnäs!N12+Hudiksvall!N12</f>
        <v>0</v>
      </c>
      <c r="O12" s="17">
        <f t="shared" si="3"/>
        <v>15048.847620822391</v>
      </c>
      <c r="P12" s="18" t="s">
        <v>19</v>
      </c>
    </row>
    <row r="13" spans="1:16" x14ac:dyDescent="0.3">
      <c r="A13" s="11">
        <f t="shared" si="2"/>
        <v>1.5840631847275684E-2</v>
      </c>
      <c r="B13" s="12" t="s">
        <v>20</v>
      </c>
      <c r="C13" s="12"/>
      <c r="D13" s="19"/>
      <c r="E13" s="14">
        <f>Ockelbo!E13+Hofors!E13+Ovanåker!E13+Nordanstig!E13+Ljusdal!E13+Gävle!E13+Sandviken!E13+Söderhamn!E13+Bollnäs!E13+Hudiksvall!E13</f>
        <v>0</v>
      </c>
      <c r="F13" s="14">
        <f>Ockelbo!F13+Hofors!F13+Ovanåker!F13+Nordanstig!F13+Ljusdal!F13+Gävle!F13+Sandviken!F13+Söderhamn!F13+Bollnäs!F13+Hudiksvall!F13</f>
        <v>329372.59999999998</v>
      </c>
      <c r="G13" s="14">
        <f>Ockelbo!G13+Hofors!G13+Ovanåker!G13+Nordanstig!G13+Ljusdal!G13+Gävle!G13+Sandviken!G13+Söderhamn!G13+Bollnäs!G13+Hudiksvall!G13</f>
        <v>0</v>
      </c>
      <c r="H13" s="16">
        <f>SUM(C13:G13)</f>
        <v>329372.59999999998</v>
      </c>
      <c r="I13" s="14">
        <f>Ockelbo!I13+Hofors!I13+Ovanåker!I13+Nordanstig!I13+Ljusdal!I13+Gävle!I13+Sandviken!I13+Söderhamn!I13+Bollnäs!I13+Hudiksvall!I13</f>
        <v>1029959.7894231923</v>
      </c>
      <c r="J13" s="14">
        <f>Ockelbo!J13+Hofors!J13+Ovanåker!J13+Nordanstig!J13+Ljusdal!J13+Gävle!J13+Sandviken!J13+Söderhamn!J13+Bollnäs!J13+Hudiksvall!J13</f>
        <v>294838.21057680779</v>
      </c>
      <c r="K13" s="14">
        <f>Ockelbo!K13+Hofors!K13+Ovanåker!K13+Nordanstig!K13+Ljusdal!K13+Gävle!K13+Sandviken!K13+Söderhamn!K13+Bollnäs!K13+Hudiksvall!K13</f>
        <v>199844</v>
      </c>
      <c r="L13" s="14">
        <f>Ockelbo!L13+Hofors!L13+Ovanåker!L13+Nordanstig!L13+Ljusdal!L13+Gävle!L13+Sandviken!L13+Söderhamn!L13+Bollnäs!L13+Hudiksvall!L13</f>
        <v>0</v>
      </c>
      <c r="M13" s="14">
        <f>Ockelbo!M13+Hofors!M13+Ovanåker!M13+Nordanstig!M13+Ljusdal!M13+Gävle!M13+Sandviken!M13+Söderhamn!M13+Bollnäs!M13+Hudiksvall!M13</f>
        <v>0</v>
      </c>
      <c r="N13" s="14">
        <f>Ockelbo!N13+Hofors!N13+Ovanåker!N13+Nordanstig!N13+Ljusdal!N13+Gävle!N13+Sandviken!N13+Söderhamn!N13+Bollnäs!N13+Hudiksvall!N13</f>
        <v>190885</v>
      </c>
      <c r="O13" s="20">
        <f>SUM(I13:N13)</f>
        <v>1715527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2980370.5353000029</v>
      </c>
      <c r="E14" s="14">
        <f>Ockelbo!E14+Hofors!E14+Ovanåker!E14+Nordanstig!E14+Ljusdal!E14+Gävle!E14+Sandviken!E14+Söderhamn!E14+Bollnäs!E14+Hudiksvall!E14</f>
        <v>0</v>
      </c>
      <c r="F14" s="14">
        <f>Ockelbo!F14+Hofors!F14+Ovanåker!F14+Nordanstig!F14+Ljusdal!F14+Gävle!F14+Sandviken!F14+Söderhamn!F14+Bollnäs!F14+Hudiksvall!F14</f>
        <v>22605</v>
      </c>
      <c r="G14" s="14">
        <f>Ockelbo!G14+Hofors!G14+Ovanåker!G14+Nordanstig!G14+Ljusdal!G14+Gävle!G14+Sandviken!G14+Söderhamn!G14+Bollnäs!G14+Hudiksvall!G14</f>
        <v>0</v>
      </c>
      <c r="H14" s="16">
        <f>SUM(C15:C18)</f>
        <v>4931016.3060530238</v>
      </c>
      <c r="I14" s="14">
        <f>Ockelbo!I14+Hofors!I14+Ovanåker!I14+Nordanstig!I14+Ljusdal!I14+Gävle!I14+Sandviken!I14+Söderhamn!I14+Bollnäs!I14+Hudiksvall!I14</f>
        <v>1044698</v>
      </c>
      <c r="J14" s="14">
        <f>Ockelbo!J14+Hofors!J14+Ovanåker!J14+Nordanstig!J14+Ljusdal!J14+Gävle!J14+Sandviken!J14+Söderhamn!J14+Bollnäs!J14+Hudiksvall!J14</f>
        <v>262748</v>
      </c>
      <c r="K14" s="14">
        <f>Ockelbo!K14+Hofors!K14+Ovanåker!K14+Nordanstig!K14+Ljusdal!K14+Gävle!K14+Sandviken!K14+Söderhamn!K14+Bollnäs!K14+Hudiksvall!K14</f>
        <v>2953103</v>
      </c>
      <c r="L14" s="14">
        <f>Ockelbo!L14+Hofors!L14+Ovanåker!L14+Nordanstig!L14+Ljusdal!L14+Gävle!L14+Sandviken!L14+Söderhamn!L14+Bollnäs!L14+Hudiksvall!L14</f>
        <v>105504.56156878202</v>
      </c>
      <c r="M14" s="14">
        <f>Ockelbo!M14+Hofors!M14+Ovanåker!M14+Nordanstig!M14+Ljusdal!M14+Gävle!M14+Sandviken!M14+Söderhamn!M14+Bollnäs!M14+Hudiksvall!M14</f>
        <v>123944</v>
      </c>
      <c r="N14" s="14">
        <f>Ockelbo!N14+Hofors!N14+Ovanåker!N14+Nordanstig!N14+Ljusdal!N14+Gävle!N14+Sandviken!N14+Söderhamn!N14+Bollnäs!N14+Hudiksvall!N14</f>
        <v>691752</v>
      </c>
      <c r="O14" s="17">
        <f>SUM(I14:N14)</f>
        <v>5181749.5615687817</v>
      </c>
      <c r="P14" s="18" t="s">
        <v>23</v>
      </c>
    </row>
    <row r="15" spans="1:16" x14ac:dyDescent="0.3">
      <c r="A15" s="11">
        <f>SUM(C15:G15)/$C$19</f>
        <v>0.10291986593430559</v>
      </c>
      <c r="B15" s="12" t="s">
        <v>24</v>
      </c>
      <c r="C15" s="14">
        <f>Ockelbo!C15+Hofors!C15+Ovanåker!C15+Nordanstig!C15+Ljusdal!C15+Gävle!C15+Sandviken!C15+Söderhamn!C15+Bollnäs!C15+Hudiksvall!C15</f>
        <v>2140002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4.040999326291065E-2</v>
      </c>
      <c r="B16" s="12" t="s">
        <v>26</v>
      </c>
      <c r="C16" s="14">
        <f>Ockelbo!C16+Hofors!C16+Ovanåker!C16+Nordanstig!C16+Ljusdal!C16+Gävle!C16+Sandviken!C16+Söderhamn!C16+Bollnäs!C16+Hudiksvall!C16</f>
        <v>840240.76030000299</v>
      </c>
      <c r="D16" s="15"/>
      <c r="E16" s="23"/>
      <c r="F16" s="23"/>
      <c r="G16" s="23"/>
      <c r="H16" s="19"/>
      <c r="I16" s="24">
        <f>SUM(I4:I15)</f>
        <v>2712859.5430455394</v>
      </c>
      <c r="J16" s="24">
        <f t="shared" ref="J16:O16" si="4">SUM(J4:J15)</f>
        <v>571860.24819763016</v>
      </c>
      <c r="K16" s="24">
        <f t="shared" si="4"/>
        <v>11965592.02513629</v>
      </c>
      <c r="L16" s="24">
        <f t="shared" si="4"/>
        <v>183049.56156878202</v>
      </c>
      <c r="M16" s="24">
        <f t="shared" si="4"/>
        <v>3594671.81</v>
      </c>
      <c r="N16" s="24">
        <f t="shared" si="4"/>
        <v>972351</v>
      </c>
      <c r="O16" s="25">
        <f t="shared" si="4"/>
        <v>20000384.187948242</v>
      </c>
      <c r="P16" s="18" t="s">
        <v>27</v>
      </c>
    </row>
    <row r="17" spans="1:16" x14ac:dyDescent="0.3">
      <c r="A17" s="11">
        <f>SUM(C17:G17)/$C$19</f>
        <v>6.1451278408879514E-6</v>
      </c>
      <c r="B17" s="12" t="s">
        <v>28</v>
      </c>
      <c r="C17" s="14">
        <f>Ockelbo!C17+Hofors!C17+Ovanåker!C17+Nordanstig!C17+Ljusdal!C17+Gävle!C17+Sandviken!C17+Söderhamn!C17+Bollnäs!C17+Hudiksvall!C17</f>
        <v>127.77500000000001</v>
      </c>
      <c r="D17" s="15"/>
      <c r="E17" s="23"/>
      <c r="F17" s="26"/>
      <c r="G17" s="23"/>
      <c r="H17" s="27"/>
      <c r="I17" s="28">
        <f t="shared" ref="I17:N17" si="5">I16/SUM($I$16:$N$16)</f>
        <v>0.13564037158247411</v>
      </c>
      <c r="J17" s="28">
        <f t="shared" si="5"/>
        <v>2.8592463165893565E-2</v>
      </c>
      <c r="K17" s="28">
        <f t="shared" si="5"/>
        <v>0.59826810888695192</v>
      </c>
      <c r="L17" s="28">
        <f t="shared" si="5"/>
        <v>9.1523022682275957E-3</v>
      </c>
      <c r="M17" s="28">
        <f t="shared" si="5"/>
        <v>0.17973013799235238</v>
      </c>
      <c r="N17" s="28">
        <f t="shared" si="5"/>
        <v>4.8616616104100424E-2</v>
      </c>
      <c r="O17" s="29">
        <f>SUM(I16:N16)</f>
        <v>20000384.187948242</v>
      </c>
      <c r="P17" s="30" t="s">
        <v>29</v>
      </c>
    </row>
    <row r="18" spans="1:16" x14ac:dyDescent="0.3">
      <c r="A18" s="11">
        <f>SUM(C18)/$C$19</f>
        <v>9.3813090460299134E-2</v>
      </c>
      <c r="B18" s="12" t="s">
        <v>30</v>
      </c>
      <c r="C18" s="13">
        <f>O14+F14-E18-G18-C14+E23</f>
        <v>1950645.7707530204</v>
      </c>
      <c r="D18" s="14"/>
      <c r="E18" s="14">
        <f>Ockelbo!E18+Hofors!E18+Ovanåker!E18+Nordanstig!E18+Ljusdal!E18+Gävle!E18+Sandviken!E18+Söderhamn!E18+Bollnäs!E18+Hudiksvall!E18</f>
        <v>178273</v>
      </c>
      <c r="F18" s="14">
        <f>Ockelbo!F18+Hofors!F18+Ovanåker!F18+Nordanstig!F18+Ljusdal!F18+Gävle!F18+Sandviken!F18+Söderhamn!F18+Bollnäs!F18+Hudiksvall!F18</f>
        <v>1613744.4822222223</v>
      </c>
      <c r="G18" s="14">
        <f>Ockelbo!G18+Hofors!G18+Ovanåker!G18+Nordanstig!G18+Ljusdal!G18+Gävle!G18+Sandviken!G18+Söderhamn!G18+Bollnäs!G18+Hudiksvall!G18</f>
        <v>502000</v>
      </c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0.99999999999999989</v>
      </c>
      <c r="B19" s="30" t="s">
        <v>31</v>
      </c>
      <c r="C19" s="29">
        <f>SUM(C4:G14)-F14+C18</f>
        <v>20792895.332432486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31"/>
      <c r="D20" s="3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157986.31777777796</v>
      </c>
      <c r="D22" s="33"/>
      <c r="E22" s="35">
        <f>SUM(E4:E12)-E18</f>
        <v>19795.241025641037</v>
      </c>
      <c r="F22" s="35">
        <f>SUM(F4:F12)+F14-F18</f>
        <v>138191.07675213693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634524.82670646394</v>
      </c>
      <c r="D23" s="33"/>
      <c r="E23" s="35">
        <f>(1/0.92-1)*(O14-G18)</f>
        <v>406934.74448424164</v>
      </c>
      <c r="F23" s="35">
        <f>F18+F13-O13</f>
        <v>227590.08222222235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792511.14448424196</v>
      </c>
      <c r="D24" s="33"/>
      <c r="E24" s="35">
        <f>E23+E22</f>
        <v>426729.98550988268</v>
      </c>
      <c r="F24" s="35">
        <f>F23+F22</f>
        <v>365781.15897435928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20792895.332432482</v>
      </c>
      <c r="D25" s="1" t="str">
        <f>IF(C19=C25,"OK","FEL")</f>
        <v>OK</v>
      </c>
      <c r="E25" s="1"/>
      <c r="F25" s="1"/>
      <c r="G25" s="31"/>
    </row>
    <row r="26" spans="1:16" x14ac:dyDescent="0.3">
      <c r="C26" s="41"/>
    </row>
    <row r="27" spans="1:16" x14ac:dyDescent="0.3">
      <c r="C27" s="41"/>
    </row>
    <row r="29" spans="1:16" x14ac:dyDescent="0.3">
      <c r="F29" s="41"/>
    </row>
    <row r="30" spans="1:16" x14ac:dyDescent="0.3">
      <c r="F30" s="41"/>
    </row>
    <row r="31" spans="1:16" x14ac:dyDescent="0.3">
      <c r="F31" s="4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3"/>
  <sheetViews>
    <sheetView workbookViewId="0">
      <selection activeCell="F5" sqref="F5"/>
    </sheetView>
  </sheetViews>
  <sheetFormatPr defaultRowHeight="14.4" x14ac:dyDescent="0.3"/>
  <cols>
    <col min="2" max="2" width="27" bestFit="1" customWidth="1"/>
    <col min="4" max="4" width="3.5546875" bestFit="1" customWidth="1"/>
    <col min="5" max="5" width="13.33203125" customWidth="1"/>
    <col min="6" max="7" width="12.6640625" customWidth="1"/>
    <col min="9" max="9" width="9.88671875" customWidth="1"/>
    <col min="15" max="15" width="11" customWidth="1"/>
    <col min="16" max="16" width="23.5546875" bestFit="1" customWidth="1"/>
  </cols>
  <sheetData>
    <row r="1" spans="1:16" x14ac:dyDescent="0.3">
      <c r="A1" s="1"/>
      <c r="B1" s="47" t="s">
        <v>52</v>
      </c>
      <c r="C1" s="47"/>
      <c r="D1" s="47"/>
      <c r="E1" s="47"/>
      <c r="F1" s="47"/>
      <c r="G1" s="47"/>
      <c r="H1" s="1"/>
      <c r="I1" s="39" t="s">
        <v>53</v>
      </c>
      <c r="J1" s="39"/>
      <c r="K1" s="39"/>
      <c r="L1" s="39"/>
      <c r="M1" s="40"/>
      <c r="N1" s="1"/>
      <c r="O1" s="1"/>
      <c r="P1" s="1"/>
    </row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60" x14ac:dyDescent="0.5">
      <c r="A3" s="4"/>
      <c r="B3" s="5" t="s">
        <v>47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54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 t="shared" ref="A4:A10" si="0">SUM(C4:G4)/$C$16</f>
        <v>0.19390354612706559</v>
      </c>
      <c r="B4" s="12" t="s">
        <v>14</v>
      </c>
      <c r="C4" s="13">
        <f>O4</f>
        <v>4004308.843149106</v>
      </c>
      <c r="D4" s="14"/>
      <c r="E4" s="14">
        <f>[1]Elproduktion!I38</f>
        <v>1035.7213158682737</v>
      </c>
      <c r="F4" s="14">
        <f>[1]FjVproduktion!I53</f>
        <v>26471.574213675216</v>
      </c>
      <c r="G4" s="15">
        <v>0</v>
      </c>
      <c r="H4" s="16">
        <f t="shared" ref="H4:H9" si="1">SUM(C4:G4)</f>
        <v>4031816.1386786494</v>
      </c>
      <c r="I4" s="14">
        <f>[1]Användning!I49+[1]Användning!I58+[1]Användning!I67</f>
        <v>8364.1521491061249</v>
      </c>
      <c r="J4" s="15">
        <f>[1]Användning!I22</f>
        <v>5443</v>
      </c>
      <c r="K4" s="14">
        <f>[1]Användning!I13</f>
        <v>668283.69099999999</v>
      </c>
      <c r="L4" s="15">
        <f>[1]Användning!I4</f>
        <v>69754</v>
      </c>
      <c r="M4" s="15">
        <f>[1]Användning!I31</f>
        <v>3162750</v>
      </c>
      <c r="N4" s="15">
        <f>[1]Användning!I40</f>
        <v>89714</v>
      </c>
      <c r="O4" s="17">
        <f>SUM(I4:N4)</f>
        <v>4004308.843149106</v>
      </c>
      <c r="P4" s="18" t="s">
        <v>14</v>
      </c>
    </row>
    <row r="5" spans="1:16" ht="15" x14ac:dyDescent="0.25">
      <c r="A5" s="11">
        <f t="shared" si="0"/>
        <v>1.5315314916487967E-2</v>
      </c>
      <c r="B5" s="12" t="s">
        <v>15</v>
      </c>
      <c r="C5" s="13">
        <f t="shared" ref="C5:C9" si="2">O5</f>
        <v>2678</v>
      </c>
      <c r="D5" s="15"/>
      <c r="E5" s="14">
        <f>[1]Elproduktion!I39</f>
        <v>20776.555</v>
      </c>
      <c r="F5" s="14">
        <f>[1]FjVproduktion!I54</f>
        <v>294995.185</v>
      </c>
      <c r="G5" s="15">
        <v>0</v>
      </c>
      <c r="H5" s="16">
        <f t="shared" si="1"/>
        <v>318449.74</v>
      </c>
      <c r="I5" s="15">
        <f>[1]Användning!I50+[1]Användning!I59+[1]Användning!I68</f>
        <v>0</v>
      </c>
      <c r="J5" s="15">
        <f>[1]Användning!I23</f>
        <v>0</v>
      </c>
      <c r="K5" s="14">
        <f>[1]Användning!I14</f>
        <v>2678</v>
      </c>
      <c r="L5" s="15">
        <f>[1]Användning!I5</f>
        <v>0</v>
      </c>
      <c r="M5" s="15">
        <f>[1]Användning!I32</f>
        <v>0</v>
      </c>
      <c r="N5" s="15">
        <f>[1]Användning!I41</f>
        <v>0</v>
      </c>
      <c r="O5" s="17">
        <f>SUM(I5:N5)</f>
        <v>2678</v>
      </c>
      <c r="P5" s="18" t="s">
        <v>15</v>
      </c>
    </row>
    <row r="6" spans="1:16" ht="15" x14ac:dyDescent="0.25">
      <c r="A6" s="11">
        <f t="shared" si="0"/>
        <v>2.1365056972065352E-2</v>
      </c>
      <c r="B6" s="12" t="s">
        <v>16</v>
      </c>
      <c r="C6" s="13">
        <f t="shared" si="2"/>
        <v>437142.39333333331</v>
      </c>
      <c r="D6" s="14"/>
      <c r="E6" s="14">
        <f>[1]Elproduktion!I40</f>
        <v>37.610256410256412</v>
      </c>
      <c r="F6" s="14">
        <f>[1]FjVproduktion!I55</f>
        <v>7061.3897435897434</v>
      </c>
      <c r="G6" s="15">
        <v>0</v>
      </c>
      <c r="H6" s="16">
        <f t="shared" si="1"/>
        <v>444241.39333333331</v>
      </c>
      <c r="I6" s="15">
        <f>[1]Användning!I51+[1]Användning!I60+[1]Användning!I69</f>
        <v>0</v>
      </c>
      <c r="J6" s="15">
        <f>[1]Användning!I24</f>
        <v>0</v>
      </c>
      <c r="K6" s="14">
        <f>[1]Användning!I15</f>
        <v>433512.39333333331</v>
      </c>
      <c r="L6" s="15">
        <f>[1]Användning!I6</f>
        <v>0</v>
      </c>
      <c r="M6" s="15">
        <f>[1]Användning!I33</f>
        <v>3630</v>
      </c>
      <c r="N6" s="15">
        <f>[1]Användning!I42</f>
        <v>0</v>
      </c>
      <c r="O6" s="17">
        <f t="shared" ref="O6:O9" si="3">SUM(I6:N6)</f>
        <v>437142.39333333331</v>
      </c>
      <c r="P6" s="18" t="s">
        <v>16</v>
      </c>
    </row>
    <row r="7" spans="1:16" ht="15" x14ac:dyDescent="0.25">
      <c r="A7" s="11">
        <f t="shared" si="0"/>
        <v>0.29795515906323972</v>
      </c>
      <c r="B7" s="12" t="s">
        <v>17</v>
      </c>
      <c r="C7" s="13">
        <f t="shared" si="2"/>
        <v>5835053.4353474695</v>
      </c>
      <c r="D7" s="14"/>
      <c r="E7" s="14">
        <f>[1]Elproduktion!I41</f>
        <v>0</v>
      </c>
      <c r="F7" s="15">
        <f>[1]FjVproduktion!I56</f>
        <v>9797</v>
      </c>
      <c r="G7" s="15">
        <f>[1]Elproduktion!I16</f>
        <v>350500</v>
      </c>
      <c r="H7" s="16">
        <f t="shared" si="1"/>
        <v>6195350.4353474695</v>
      </c>
      <c r="I7" s="15">
        <f>[1]Användning!I52+[1]Användning!I61+[1]Användning!I70</f>
        <v>0</v>
      </c>
      <c r="J7" s="15">
        <f>[1]Användning!I25</f>
        <v>0</v>
      </c>
      <c r="K7" s="14">
        <f>[1]Användning!I16</f>
        <v>5529132.4353474695</v>
      </c>
      <c r="L7" s="15">
        <f>[1]Användning!I7</f>
        <v>7791</v>
      </c>
      <c r="M7" s="15">
        <f>[1]Användning!I34</f>
        <v>298130</v>
      </c>
      <c r="N7" s="15">
        <f>[1]Användning!I43</f>
        <v>0</v>
      </c>
      <c r="O7" s="17">
        <f t="shared" si="3"/>
        <v>5835053.4353474695</v>
      </c>
      <c r="P7" s="18" t="s">
        <v>17</v>
      </c>
    </row>
    <row r="8" spans="1:16" x14ac:dyDescent="0.3">
      <c r="A8" s="11">
        <f t="shared" si="0"/>
        <v>0.21745758813164998</v>
      </c>
      <c r="B8" s="12" t="s">
        <v>18</v>
      </c>
      <c r="C8" s="13">
        <f t="shared" si="2"/>
        <v>2808876.1042009848</v>
      </c>
      <c r="D8" s="14"/>
      <c r="E8" s="14">
        <f>[1]Elproduktion!I42</f>
        <v>175341.3544533625</v>
      </c>
      <c r="F8" s="14">
        <f>[1]FjVproduktion!I57</f>
        <v>1385855.4100170941</v>
      </c>
      <c r="G8" s="15">
        <f>[1]Elproduktion!I17</f>
        <v>151500</v>
      </c>
      <c r="H8" s="16">
        <f t="shared" si="1"/>
        <v>4521572.8686714415</v>
      </c>
      <c r="I8" s="14">
        <f>[1]Användning!I53+[1]Användning!I62+[1]Användning!I71</f>
        <v>629837.60147324123</v>
      </c>
      <c r="J8" s="14">
        <f>[1]Användning!I26</f>
        <v>0</v>
      </c>
      <c r="K8" s="14">
        <f>[1]Användning!I17</f>
        <v>2179038.5027277437</v>
      </c>
      <c r="L8" s="15">
        <f>[1]Användning!I8</f>
        <v>0</v>
      </c>
      <c r="M8" s="15">
        <f>[1]Användning!I35</f>
        <v>0</v>
      </c>
      <c r="N8" s="15">
        <f>[1]Användning!I44</f>
        <v>0</v>
      </c>
      <c r="O8" s="17">
        <f t="shared" si="3"/>
        <v>2808876.1042009848</v>
      </c>
      <c r="P8" s="18" t="s">
        <v>18</v>
      </c>
    </row>
    <row r="9" spans="1:16" ht="15" x14ac:dyDescent="0.25">
      <c r="A9" s="11">
        <f t="shared" si="0"/>
        <v>1.0136081236706571E-3</v>
      </c>
      <c r="B9" s="12" t="s">
        <v>19</v>
      </c>
      <c r="C9" s="13">
        <f t="shared" si="2"/>
        <v>15048.847620822391</v>
      </c>
      <c r="D9" s="15"/>
      <c r="E9" s="14">
        <f>[1]Elproduktion!I43</f>
        <v>877</v>
      </c>
      <c r="F9" s="15">
        <f>[1]FjVproduktion!I58</f>
        <v>5150</v>
      </c>
      <c r="G9" s="15">
        <v>0</v>
      </c>
      <c r="H9" s="16">
        <f t="shared" si="1"/>
        <v>21075.847620822391</v>
      </c>
      <c r="I9" s="14">
        <f>[1]Användning!I54+[1]Användning!I63+[1]Användning!I72</f>
        <v>0</v>
      </c>
      <c r="J9" s="14">
        <f>[1]Användning!I27</f>
        <v>8831.0376208223915</v>
      </c>
      <c r="K9" s="14">
        <f>[1]Användning!I18</f>
        <v>0</v>
      </c>
      <c r="L9" s="15">
        <f>[1]Användning!I9</f>
        <v>0</v>
      </c>
      <c r="M9" s="15">
        <f>[1]Användning!I36</f>
        <v>6217.81</v>
      </c>
      <c r="N9" s="15">
        <f>[1]Användning!I45</f>
        <v>0</v>
      </c>
      <c r="O9" s="17">
        <f t="shared" si="3"/>
        <v>15048.847620822391</v>
      </c>
      <c r="P9" s="18" t="s">
        <v>19</v>
      </c>
    </row>
    <row r="10" spans="1:16" x14ac:dyDescent="0.3">
      <c r="A10" s="11">
        <f t="shared" si="0"/>
        <v>1.5840631849353762E-2</v>
      </c>
      <c r="B10" s="12" t="s">
        <v>20</v>
      </c>
      <c r="C10" s="12"/>
      <c r="D10" s="19"/>
      <c r="E10" s="15">
        <v>0</v>
      </c>
      <c r="F10" s="14">
        <f>[1]FjVproduktion!I36</f>
        <v>329372.59999999998</v>
      </c>
      <c r="G10" s="15">
        <v>0</v>
      </c>
      <c r="H10" s="16">
        <f>SUM(C10:G10)</f>
        <v>329372.59999999998</v>
      </c>
      <c r="I10" s="14">
        <f>[1]Användning!I55+[1]Användning!I64+[1]Användning!I73</f>
        <v>1029959.7894231922</v>
      </c>
      <c r="J10" s="14">
        <f>[1]Användning!I28</f>
        <v>294838.21057680779</v>
      </c>
      <c r="K10" s="14">
        <f>[1]Användning!I19</f>
        <v>199844</v>
      </c>
      <c r="L10" s="15">
        <f>[1]Användning!I10</f>
        <v>0</v>
      </c>
      <c r="M10" s="15">
        <f>[1]Användning!I37</f>
        <v>0</v>
      </c>
      <c r="N10" s="15">
        <f>[1]Användning!I46</f>
        <v>190885</v>
      </c>
      <c r="O10" s="20">
        <f>SUM(I10:N10)</f>
        <v>1715527</v>
      </c>
      <c r="P10" s="18" t="s">
        <v>21</v>
      </c>
    </row>
    <row r="11" spans="1:16" ht="15" x14ac:dyDescent="0.25">
      <c r="A11" s="11"/>
      <c r="B11" s="21" t="s">
        <v>22</v>
      </c>
      <c r="C11" s="21">
        <f>SUM(C12:C14)</f>
        <v>2980370.5353000029</v>
      </c>
      <c r="E11" s="22">
        <v>0</v>
      </c>
      <c r="F11" s="22">
        <f>[1]FjVproduktion!I20</f>
        <v>22605</v>
      </c>
      <c r="G11" s="22">
        <v>0</v>
      </c>
      <c r="H11" s="16">
        <f>SUM(C12:C15)</f>
        <v>4931016.3060530238</v>
      </c>
      <c r="I11" s="15">
        <f>[1]Användning!I56+[1]Användning!I65+[1]Användning!I74</f>
        <v>1044698</v>
      </c>
      <c r="J11" s="15">
        <f>[1]Användning!I29</f>
        <v>262748</v>
      </c>
      <c r="K11" s="14">
        <f>[1]Användning!I20</f>
        <v>2953103</v>
      </c>
      <c r="L11" s="15">
        <f>[1]Användning!I11</f>
        <v>105504.56156878202</v>
      </c>
      <c r="M11" s="15">
        <f>[1]Användning!I38</f>
        <v>123944</v>
      </c>
      <c r="N11" s="15">
        <f>[1]Användning!I47</f>
        <v>691752</v>
      </c>
      <c r="O11" s="17">
        <f>SUM(I11:N11)</f>
        <v>5181749.5615687817</v>
      </c>
      <c r="P11" s="18" t="s">
        <v>23</v>
      </c>
    </row>
    <row r="12" spans="1:16" x14ac:dyDescent="0.3">
      <c r="A12" s="11">
        <f>SUM(C12:G12)/$C$16</f>
        <v>0.10291986594780729</v>
      </c>
      <c r="B12" s="12" t="s">
        <v>24</v>
      </c>
      <c r="C12" s="15">
        <f>[1]Elproduktion!I20</f>
        <v>2140002</v>
      </c>
      <c r="D12" s="14"/>
      <c r="E12" s="23"/>
      <c r="F12" s="23"/>
      <c r="G12" s="23"/>
      <c r="H12" s="19"/>
      <c r="I12" s="15"/>
      <c r="J12" s="15"/>
      <c r="K12" s="15"/>
      <c r="L12" s="15"/>
      <c r="M12" s="15"/>
      <c r="N12" s="15"/>
      <c r="O12" s="20">
        <f>SUM(I12:N12)</f>
        <v>0</v>
      </c>
      <c r="P12" s="18" t="s">
        <v>25</v>
      </c>
    </row>
    <row r="13" spans="1:16" ht="15" x14ac:dyDescent="0.25">
      <c r="A13" s="11">
        <f>SUM(C13:G13)/$C$16</f>
        <v>4.0409993268211888E-2</v>
      </c>
      <c r="B13" s="12" t="s">
        <v>26</v>
      </c>
      <c r="C13" s="14">
        <f>[1]Elproduktion!I28</f>
        <v>840240.76030000299</v>
      </c>
      <c r="D13" s="15"/>
      <c r="E13" s="23"/>
      <c r="F13" s="23"/>
      <c r="G13" s="23"/>
      <c r="H13" s="19"/>
      <c r="I13" s="24">
        <f t="shared" ref="I13:O13" si="4">SUM(I4:I12)</f>
        <v>2712859.5430455394</v>
      </c>
      <c r="J13" s="24">
        <f t="shared" si="4"/>
        <v>571860.24819763016</v>
      </c>
      <c r="K13" s="24">
        <f t="shared" si="4"/>
        <v>11965592.022408547</v>
      </c>
      <c r="L13" s="24">
        <f t="shared" si="4"/>
        <v>183049.56156878202</v>
      </c>
      <c r="M13" s="24">
        <f t="shared" si="4"/>
        <v>3594671.81</v>
      </c>
      <c r="N13" s="24">
        <f t="shared" si="4"/>
        <v>972351</v>
      </c>
      <c r="O13" s="25">
        <f t="shared" si="4"/>
        <v>20000384.185220499</v>
      </c>
      <c r="P13" s="18" t="s">
        <v>27</v>
      </c>
    </row>
    <row r="14" spans="1:16" x14ac:dyDescent="0.3">
      <c r="A14" s="11">
        <f>SUM(C14:G14)/$C$16</f>
        <v>6.1451278416941091E-6</v>
      </c>
      <c r="B14" s="12" t="s">
        <v>28</v>
      </c>
      <c r="C14" s="14">
        <f>[1]Elproduktion!I36</f>
        <v>127.77500000000001</v>
      </c>
      <c r="D14" s="15"/>
      <c r="E14" s="23"/>
      <c r="F14" s="26"/>
      <c r="G14" s="23"/>
      <c r="H14" s="27"/>
      <c r="I14" s="28">
        <f t="shared" ref="I14:N14" si="5">I13/SUM($I$13:$N$13)</f>
        <v>0.13564037160097336</v>
      </c>
      <c r="J14" s="28">
        <f t="shared" si="5"/>
        <v>2.8592463169793133E-2</v>
      </c>
      <c r="K14" s="28">
        <f t="shared" si="5"/>
        <v>0.59826810883216186</v>
      </c>
      <c r="L14" s="28">
        <f t="shared" si="5"/>
        <v>9.1523022694758281E-3</v>
      </c>
      <c r="M14" s="28">
        <f t="shared" si="5"/>
        <v>0.1797301380168648</v>
      </c>
      <c r="N14" s="28">
        <f t="shared" si="5"/>
        <v>4.8616616110730981E-2</v>
      </c>
      <c r="O14" s="29">
        <f>SUM(I13:N13)</f>
        <v>20000384.185220499</v>
      </c>
      <c r="P14" s="30" t="s">
        <v>29</v>
      </c>
    </row>
    <row r="15" spans="1:16" x14ac:dyDescent="0.3">
      <c r="A15" s="11">
        <f>SUM(C15)/$C$16</f>
        <v>9.3813090472606137E-2</v>
      </c>
      <c r="B15" s="12" t="s">
        <v>30</v>
      </c>
      <c r="C15" s="13">
        <f>O11+F11-E15-G15-C11+E20</f>
        <v>1950645.7707530204</v>
      </c>
      <c r="D15" s="14"/>
      <c r="E15" s="14">
        <f>[1]Elproduktion!I4</f>
        <v>178273</v>
      </c>
      <c r="F15" s="14">
        <f>[1]FjVproduktion!I52-[1]FjVproduktion!I36</f>
        <v>1611280.4822222223</v>
      </c>
      <c r="G15" s="15">
        <f>[1]Elproduktion!I12</f>
        <v>502000</v>
      </c>
      <c r="H15" s="19"/>
      <c r="I15" s="1"/>
      <c r="J15" s="1"/>
      <c r="K15" s="31">
        <f>K11-G15</f>
        <v>2451103</v>
      </c>
      <c r="L15" s="1"/>
      <c r="M15" s="1"/>
      <c r="N15" s="1"/>
      <c r="O15" s="1"/>
      <c r="P15" s="1"/>
    </row>
    <row r="16" spans="1:16" x14ac:dyDescent="0.3">
      <c r="A16" s="32">
        <f>SUM(A4:A15)</f>
        <v>1.0000000000000002</v>
      </c>
      <c r="B16" s="30" t="s">
        <v>31</v>
      </c>
      <c r="C16" s="29">
        <f>SUM(C4:G11)-F11+C15</f>
        <v>20792895.329704739</v>
      </c>
      <c r="D16" s="31"/>
      <c r="E16" s="23"/>
      <c r="F16" s="23"/>
      <c r="G16" s="23"/>
      <c r="H16" s="19"/>
      <c r="I16" s="1"/>
      <c r="J16" s="1"/>
      <c r="K16" s="1"/>
      <c r="L16" s="1"/>
      <c r="M16" s="1"/>
      <c r="N16" s="1"/>
      <c r="O16" s="1"/>
      <c r="P16" s="1"/>
    </row>
    <row r="17" spans="1:16" ht="15" x14ac:dyDescent="0.25">
      <c r="A17" s="1"/>
      <c r="B17" s="1"/>
      <c r="C17" s="1"/>
      <c r="D17" s="1"/>
      <c r="E17" s="1"/>
      <c r="F17" s="1"/>
      <c r="G17" s="1"/>
      <c r="H17" s="19"/>
      <c r="I17" s="1"/>
      <c r="J17" s="1"/>
      <c r="K17" s="1"/>
      <c r="L17" s="1"/>
      <c r="M17" s="1"/>
      <c r="N17" s="1"/>
      <c r="O17" s="1"/>
      <c r="P17" s="1"/>
    </row>
    <row r="18" spans="1:16" x14ac:dyDescent="0.3">
      <c r="A18" s="1"/>
      <c r="B18" s="33"/>
      <c r="C18" s="33" t="s">
        <v>27</v>
      </c>
      <c r="D18" s="33"/>
      <c r="E18" s="34" t="s">
        <v>23</v>
      </c>
      <c r="F18" s="33" t="s">
        <v>21</v>
      </c>
      <c r="G18" s="1"/>
      <c r="H18" s="19"/>
      <c r="I18" s="1"/>
      <c r="J18" s="1"/>
      <c r="K18" s="1"/>
      <c r="L18" s="1"/>
      <c r="M18" s="1"/>
      <c r="N18" s="1"/>
      <c r="O18" s="1"/>
      <c r="P18" s="1"/>
    </row>
    <row r="19" spans="1:16" x14ac:dyDescent="0.3">
      <c r="A19" s="1"/>
      <c r="B19" s="34" t="s">
        <v>32</v>
      </c>
      <c r="C19" s="35">
        <f>F19+E19</f>
        <v>160450.31777777796</v>
      </c>
      <c r="D19" s="33"/>
      <c r="E19" s="35">
        <f>SUM(E4:E9)-E15</f>
        <v>19795.241025641037</v>
      </c>
      <c r="F19" s="35">
        <f>SUM(F4:F9)+F11-F15</f>
        <v>140655.07675213693</v>
      </c>
      <c r="G19" s="1"/>
      <c r="H19" s="19"/>
      <c r="I19" s="1"/>
      <c r="J19" s="1"/>
      <c r="K19" s="1"/>
      <c r="L19" s="1"/>
      <c r="M19" s="1"/>
      <c r="N19" s="1"/>
      <c r="O19" s="1"/>
      <c r="P19" s="1"/>
    </row>
    <row r="20" spans="1:16" x14ac:dyDescent="0.3">
      <c r="A20" s="1"/>
      <c r="B20" s="34" t="s">
        <v>33</v>
      </c>
      <c r="C20" s="35">
        <f>F20+E20</f>
        <v>632060.82670646394</v>
      </c>
      <c r="D20" s="33"/>
      <c r="E20" s="35">
        <f>(1/0.92-1)*(O11-G15)</f>
        <v>406934.74448424164</v>
      </c>
      <c r="F20" s="35">
        <f>F15+F10-O10</f>
        <v>225126.08222222235</v>
      </c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0" t="s">
        <v>34</v>
      </c>
      <c r="C21" s="29">
        <f>SUM(C19:C20)</f>
        <v>792511.14448424196</v>
      </c>
      <c r="D21" s="33"/>
      <c r="E21" s="35">
        <f>E20+E19</f>
        <v>426729.98550988268</v>
      </c>
      <c r="F21" s="35">
        <f>F20+F19</f>
        <v>365781.15897435928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6" t="s">
        <v>35</v>
      </c>
      <c r="C22" s="37">
        <f>C21+O14</f>
        <v>20792895.329704739</v>
      </c>
      <c r="D22" s="1" t="str">
        <f>IF(C16=C22,"OK","FEL")</f>
        <v>OK</v>
      </c>
      <c r="E22" s="1"/>
      <c r="F22" s="1"/>
      <c r="G22" s="31"/>
    </row>
    <row r="23" spans="1:16" x14ac:dyDescent="0.3">
      <c r="C23" s="41"/>
    </row>
  </sheetData>
  <mergeCells count="4">
    <mergeCell ref="B1:G1"/>
    <mergeCell ref="B2:C2"/>
    <mergeCell ref="E2:G2"/>
    <mergeCell ref="I2:P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tabSelected="1" workbookViewId="0">
      <selection activeCell="F28" sqref="F28"/>
    </sheetView>
  </sheetViews>
  <sheetFormatPr defaultRowHeight="14.4" x14ac:dyDescent="0.3"/>
  <cols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7" width="10.88671875" bestFit="1" customWidth="1"/>
    <col min="8" max="8" width="8.6640625" bestFit="1" customWidth="1"/>
    <col min="9" max="9" width="8" bestFit="1" customWidth="1"/>
    <col min="10" max="10" width="11.109375" customWidth="1"/>
    <col min="11" max="11" width="9" bestFit="1" customWidth="1"/>
    <col min="12" max="12" width="12" bestFit="1" customWidth="1"/>
    <col min="13" max="13" width="11.33203125" bestFit="1" customWidth="1"/>
    <col min="14" max="14" width="7.88671875" bestFit="1" customWidth="1"/>
    <col min="15" max="15" width="10.88671875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44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0.14356967839368995</v>
      </c>
      <c r="B4" s="12" t="s">
        <v>14</v>
      </c>
      <c r="C4" s="13">
        <f>O4</f>
        <v>128815.534</v>
      </c>
      <c r="D4" s="14"/>
      <c r="E4" s="14">
        <f>[1]Elproduktion!$H87</f>
        <v>165</v>
      </c>
      <c r="F4" s="14">
        <f>[1]FjVproduktion!$H165</f>
        <v>170</v>
      </c>
      <c r="G4" s="15"/>
      <c r="H4" s="16">
        <f t="shared" ref="H4:H12" si="0">SUM(C4:G4)</f>
        <v>129150.534</v>
      </c>
      <c r="I4" s="14">
        <f>[1]Användning!$H211+[1]Användning!$H220+[1]Användning!$H229</f>
        <v>379</v>
      </c>
      <c r="J4" s="15">
        <f>[1]Användning!$H184</f>
        <v>0</v>
      </c>
      <c r="K4" s="14">
        <f>[1]Användning!$H175</f>
        <v>65126.534</v>
      </c>
      <c r="L4" s="15">
        <f>[1]Användning!$H166</f>
        <v>2161</v>
      </c>
      <c r="M4" s="15">
        <f>[1]Användning!$H193</f>
        <v>57683</v>
      </c>
      <c r="N4" s="15">
        <f>[1]Användning!$H202</f>
        <v>3466</v>
      </c>
      <c r="O4" s="17">
        <f>SUM(I4:N4)</f>
        <v>128815.534</v>
      </c>
      <c r="P4" s="18" t="s">
        <v>14</v>
      </c>
    </row>
    <row r="5" spans="1:16" ht="15" x14ac:dyDescent="0.25">
      <c r="A5" s="11">
        <f>SUM(C5:G5)/$C$19</f>
        <v>2.976988068344353E-3</v>
      </c>
      <c r="B5" s="12" t="s">
        <v>51</v>
      </c>
      <c r="C5" s="13">
        <f t="shared" ref="C5:C12" si="1">O5</f>
        <v>2678</v>
      </c>
      <c r="D5" s="15"/>
      <c r="E5" s="14">
        <f>[1]Elproduktion!$H88</f>
        <v>0</v>
      </c>
      <c r="F5" s="14">
        <f>[1]FjVproduktion!$H166</f>
        <v>0</v>
      </c>
      <c r="G5" s="15"/>
      <c r="H5" s="16">
        <f t="shared" si="0"/>
        <v>2678</v>
      </c>
      <c r="I5" s="14">
        <f>[1]Användning!$H212+[1]Användning!$H221+[1]Användning!$H230</f>
        <v>0</v>
      </c>
      <c r="J5" s="15">
        <f>[1]Användning!$H185</f>
        <v>0</v>
      </c>
      <c r="K5" s="14">
        <f>[1]Användning!$H176</f>
        <v>2678</v>
      </c>
      <c r="L5" s="15">
        <f>[1]Användning!$H167</f>
        <v>0</v>
      </c>
      <c r="M5" s="15">
        <f>[1]Användning!$H194</f>
        <v>0</v>
      </c>
      <c r="N5" s="15">
        <f>[1]Användning!$H203</f>
        <v>0</v>
      </c>
      <c r="O5" s="17">
        <f>SUM(I5:N5)</f>
        <v>2678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/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/>
      <c r="F7" s="14"/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0.12379290190098101</v>
      </c>
      <c r="B8" s="12" t="s">
        <v>16</v>
      </c>
      <c r="C8" s="13">
        <f t="shared" si="1"/>
        <v>111360</v>
      </c>
      <c r="D8" s="14"/>
      <c r="E8" s="14">
        <f>[1]Elproduktion!$H89</f>
        <v>0</v>
      </c>
      <c r="F8" s="14">
        <f>[1]FjVproduktion!$H167</f>
        <v>0</v>
      </c>
      <c r="G8" s="15"/>
      <c r="H8" s="16">
        <f t="shared" si="0"/>
        <v>111360</v>
      </c>
      <c r="I8" s="14">
        <f>[1]Användning!$H213+[1]Användning!$H222+[1]Användning!$H231</f>
        <v>0</v>
      </c>
      <c r="J8" s="15">
        <f>[1]Användning!$H186</f>
        <v>0</v>
      </c>
      <c r="K8" s="14">
        <f>[1]Användning!$H177</f>
        <v>111360</v>
      </c>
      <c r="L8" s="15">
        <f>[1]Användning!$H168</f>
        <v>0</v>
      </c>
      <c r="M8" s="15">
        <f>[1]Användning!$H195</f>
        <v>0</v>
      </c>
      <c r="N8" s="15">
        <f>[1]Användning!$H204</f>
        <v>0</v>
      </c>
      <c r="O8" s="17">
        <f t="shared" ref="O8:O12" si="2">SUM(I8:N8)</f>
        <v>111360</v>
      </c>
      <c r="P8" s="18" t="s">
        <v>16</v>
      </c>
    </row>
    <row r="9" spans="1:16" ht="15" x14ac:dyDescent="0.25">
      <c r="A9" s="11">
        <f>SUM(C9:G9)/$C$19</f>
        <v>7.7092652180612729E-3</v>
      </c>
      <c r="B9" s="12" t="s">
        <v>17</v>
      </c>
      <c r="C9" s="13">
        <f t="shared" si="1"/>
        <v>6935</v>
      </c>
      <c r="D9" s="14"/>
      <c r="E9" s="14">
        <f>[1]Elproduktion!$H90</f>
        <v>0</v>
      </c>
      <c r="F9" s="14">
        <f>[1]FjVproduktion!$H168</f>
        <v>0</v>
      </c>
      <c r="G9" s="15"/>
      <c r="H9" s="16">
        <f t="shared" si="0"/>
        <v>6935</v>
      </c>
      <c r="I9" s="14">
        <f>[1]Användning!$H214+[1]Användning!$H223+[1]Användning!$H232</f>
        <v>0</v>
      </c>
      <c r="J9" s="15">
        <f>[1]Användning!$H187</f>
        <v>0</v>
      </c>
      <c r="K9" s="14">
        <f>[1]Användning!$H178</f>
        <v>477</v>
      </c>
      <c r="L9" s="15">
        <f>[1]Användning!$H169</f>
        <v>1046</v>
      </c>
      <c r="M9" s="15">
        <f>[1]Användning!$H196</f>
        <v>5412</v>
      </c>
      <c r="N9" s="15">
        <f>[1]Användning!$H205</f>
        <v>0</v>
      </c>
      <c r="O9" s="17">
        <f t="shared" si="2"/>
        <v>6935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0</v>
      </c>
      <c r="D10" s="14"/>
      <c r="E10" s="14"/>
      <c r="F10" s="14"/>
      <c r="G10" s="15"/>
      <c r="H10" s="16"/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0.12576279906842039</v>
      </c>
      <c r="B11" s="12" t="s">
        <v>18</v>
      </c>
      <c r="C11" s="13">
        <f t="shared" si="1"/>
        <v>20448.05433589009</v>
      </c>
      <c r="D11" s="14"/>
      <c r="E11" s="14">
        <f>[1]Elproduktion!$H91</f>
        <v>1703</v>
      </c>
      <c r="F11" s="14">
        <f>[1]FjVproduktion!$H169</f>
        <v>90981</v>
      </c>
      <c r="G11" s="15"/>
      <c r="H11" s="16">
        <f t="shared" si="0"/>
        <v>113132.05433589009</v>
      </c>
      <c r="I11" s="14">
        <f>[1]Användning!$H215+[1]Användning!$H224+[1]Användning!$H233</f>
        <v>20332.05433589009</v>
      </c>
      <c r="J11" s="15">
        <f>[1]Användning!$H188</f>
        <v>0</v>
      </c>
      <c r="K11" s="14">
        <f>[1]Användning!$H179</f>
        <v>116</v>
      </c>
      <c r="L11" s="15">
        <f>[1]Användning!$H170</f>
        <v>0</v>
      </c>
      <c r="M11" s="15">
        <f>[1]Användning!$H197</f>
        <v>0</v>
      </c>
      <c r="N11" s="15">
        <f>[1]Användning!$H206</f>
        <v>0</v>
      </c>
      <c r="O11" s="17">
        <f t="shared" si="2"/>
        <v>20448.05433589009</v>
      </c>
      <c r="P11" s="18" t="s">
        <v>18</v>
      </c>
    </row>
    <row r="12" spans="1:16" ht="15" x14ac:dyDescent="0.25">
      <c r="A12" s="11">
        <f>SUM(C12:G12)/$C$19</f>
        <v>5.1661210414677265E-4</v>
      </c>
      <c r="B12" s="12" t="s">
        <v>19</v>
      </c>
      <c r="C12" s="13">
        <f t="shared" si="1"/>
        <v>464.72716152822244</v>
      </c>
      <c r="D12" s="15"/>
      <c r="E12" s="14">
        <f>[1]Elproduktion!$H92</f>
        <v>0</v>
      </c>
      <c r="F12" s="14">
        <f>[1]FjVproduktion!$H170</f>
        <v>0</v>
      </c>
      <c r="G12" s="15"/>
      <c r="H12" s="16">
        <f t="shared" si="0"/>
        <v>464.72716152822244</v>
      </c>
      <c r="I12" s="14">
        <f>[1]Användning!$H216+[1]Användning!$H225+[1]Användning!$H234</f>
        <v>0</v>
      </c>
      <c r="J12" s="14">
        <f>[1]Användning!$H189</f>
        <v>464.72716152822244</v>
      </c>
      <c r="K12" s="14">
        <f>[1]Användning!$H180</f>
        <v>0</v>
      </c>
      <c r="L12" s="15">
        <f>[1]Användning!$H171</f>
        <v>0</v>
      </c>
      <c r="M12" s="15">
        <f>[1]Användning!$H198</f>
        <v>0</v>
      </c>
      <c r="N12" s="15">
        <f>[1]Användning!$H207</f>
        <v>0</v>
      </c>
      <c r="O12" s="17">
        <f t="shared" si="2"/>
        <v>464.72716152822244</v>
      </c>
      <c r="P12" s="18" t="s">
        <v>19</v>
      </c>
    </row>
    <row r="13" spans="1:16" x14ac:dyDescent="0.3">
      <c r="A13" s="11">
        <f>SUM(C13:G13)/$C$19</f>
        <v>2.9566449459953233E-2</v>
      </c>
      <c r="B13" s="12" t="s">
        <v>20</v>
      </c>
      <c r="C13" s="12"/>
      <c r="D13" s="19"/>
      <c r="E13" s="15"/>
      <c r="F13" s="14">
        <f>[1]FjVproduktion!$H$148</f>
        <v>26597</v>
      </c>
      <c r="G13" s="15"/>
      <c r="H13" s="16">
        <f>SUM(C13:G13)</f>
        <v>26597</v>
      </c>
      <c r="I13" s="14">
        <f>[1]Användning!$H217+[1]Användning!$H226+[1]Användning!$H235</f>
        <v>29215</v>
      </c>
      <c r="J13" s="15">
        <f>[1]Användning!$H190</f>
        <v>7845</v>
      </c>
      <c r="K13" s="14">
        <f>[1]Användning!$H181</f>
        <v>62807</v>
      </c>
      <c r="L13" s="15">
        <f>[1]Användning!$H172</f>
        <v>0</v>
      </c>
      <c r="M13" s="15">
        <f>[1]Användning!$H199</f>
        <v>0</v>
      </c>
      <c r="N13" s="15">
        <f>[1]Användning!$H208</f>
        <v>5012</v>
      </c>
      <c r="O13" s="20">
        <f>SUM(I13:N13)</f>
        <v>104879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29050.576233859934</v>
      </c>
      <c r="E14" s="22"/>
      <c r="F14" s="22">
        <f>[1]FjVproduktion!$H$132</f>
        <v>7575</v>
      </c>
      <c r="G14" s="22"/>
      <c r="H14" s="16">
        <f>SUM(C15:C18)</f>
        <v>509249.60869565216</v>
      </c>
      <c r="I14" s="14">
        <f>[1]Användning!$H218+[1]Användning!$H227+[1]Användning!$H236</f>
        <v>46666</v>
      </c>
      <c r="J14" s="15">
        <f>[1]Användning!$H191</f>
        <v>7853</v>
      </c>
      <c r="K14" s="14">
        <f>[1]Användning!$H182</f>
        <v>387250</v>
      </c>
      <c r="L14" s="15">
        <f>[1]Användning!$H173</f>
        <v>1692</v>
      </c>
      <c r="M14" s="15">
        <f>[1]Användning!$H200</f>
        <v>243</v>
      </c>
      <c r="N14" s="15">
        <f>[1]Användning!$H209</f>
        <v>19178</v>
      </c>
      <c r="O14" s="17">
        <f>SUM(I14:N14)</f>
        <v>462882</v>
      </c>
      <c r="P14" s="18" t="s">
        <v>23</v>
      </c>
    </row>
    <row r="15" spans="1:16" x14ac:dyDescent="0.3">
      <c r="A15" s="11">
        <f>SUM(C15:G15)/$C$19</f>
        <v>2.7793803854233028E-3</v>
      </c>
      <c r="B15" s="12" t="s">
        <v>24</v>
      </c>
      <c r="C15" s="14">
        <f>[1]Elproduktion!$H$102</f>
        <v>2500.2386644777912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2.9511355804011721E-2</v>
      </c>
      <c r="B16" s="12" t="s">
        <v>26</v>
      </c>
      <c r="C16" s="14">
        <f>[1]Elproduktion!$H$110</f>
        <v>26547.439569382143</v>
      </c>
      <c r="D16" s="15"/>
      <c r="E16" s="23"/>
      <c r="F16" s="23"/>
      <c r="G16" s="23"/>
      <c r="H16" s="19"/>
      <c r="I16" s="24">
        <f>SUM(I4:I15)</f>
        <v>96592.05433589009</v>
      </c>
      <c r="J16" s="24">
        <f t="shared" ref="J16:O16" si="3">SUM(J4:J15)</f>
        <v>16162.727161528222</v>
      </c>
      <c r="K16" s="24">
        <f t="shared" si="3"/>
        <v>629814.53399999999</v>
      </c>
      <c r="L16" s="24">
        <f t="shared" si="3"/>
        <v>4899</v>
      </c>
      <c r="M16" s="24">
        <f t="shared" si="3"/>
        <v>63338</v>
      </c>
      <c r="N16" s="24">
        <f t="shared" si="3"/>
        <v>27656</v>
      </c>
      <c r="O16" s="25">
        <f t="shared" si="3"/>
        <v>838462.31549741828</v>
      </c>
      <c r="P16" s="18" t="s">
        <v>27</v>
      </c>
    </row>
    <row r="17" spans="1:16" x14ac:dyDescent="0.3">
      <c r="A17" s="11">
        <f>SUM(C17:G17)/$C$19</f>
        <v>3.2215501949447108E-6</v>
      </c>
      <c r="B17" s="12" t="s">
        <v>28</v>
      </c>
      <c r="C17" s="14">
        <f>[1]Elproduktion!$H$118</f>
        <v>2.8980000000000001</v>
      </c>
      <c r="D17" s="15"/>
      <c r="E17" s="23"/>
      <c r="F17" s="26"/>
      <c r="G17" s="23"/>
      <c r="H17" s="27"/>
      <c r="I17" s="28">
        <f t="shared" ref="I17:N17" si="4">I16/SUM($I$16:$N$16)</f>
        <v>0.11520142593240675</v>
      </c>
      <c r="J17" s="28">
        <f t="shared" si="4"/>
        <v>1.9276629208958156E-2</v>
      </c>
      <c r="K17" s="28">
        <f t="shared" si="4"/>
        <v>0.75115425268261715</v>
      </c>
      <c r="L17" s="28">
        <f t="shared" si="4"/>
        <v>5.8428386219047486E-3</v>
      </c>
      <c r="M17" s="28">
        <f t="shared" si="4"/>
        <v>7.5540663938396202E-2</v>
      </c>
      <c r="N17" s="28">
        <f t="shared" si="4"/>
        <v>3.298418961571703E-2</v>
      </c>
      <c r="O17" s="29">
        <f>SUM(I16:N16)</f>
        <v>838462.31549741828</v>
      </c>
      <c r="P17" s="30" t="s">
        <v>29</v>
      </c>
    </row>
    <row r="18" spans="1:16" x14ac:dyDescent="0.3">
      <c r="A18" s="11">
        <f>SUM(C18)/$C$19</f>
        <v>0.53381134804677299</v>
      </c>
      <c r="B18" s="12" t="s">
        <v>30</v>
      </c>
      <c r="C18" s="13">
        <f>O14+F14-E18-G18-C14+E23</f>
        <v>480199.03246179223</v>
      </c>
      <c r="D18" s="14"/>
      <c r="E18" s="14">
        <f>[1]Elproduktion!$H$86</f>
        <v>1458</v>
      </c>
      <c r="F18" s="14">
        <f>[1]FjVproduktion!$H$164-[1]FjVproduktion!$H$148</f>
        <v>89935.222222222219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0.99999999999999989</v>
      </c>
      <c r="B19" s="30" t="s">
        <v>31</v>
      </c>
      <c r="C19" s="29">
        <f>SUM(C4:G14)-F14+C18</f>
        <v>899566.9241930705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9200.777777777781</v>
      </c>
      <c r="D22" s="33"/>
      <c r="E22" s="35">
        <f>SUM(E4:E12)-E18</f>
        <v>410</v>
      </c>
      <c r="F22" s="35">
        <f>SUM(F4:F12)+F14-F18</f>
        <v>8790.777777777781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51903.830917874366</v>
      </c>
      <c r="D23" s="33"/>
      <c r="E23" s="35">
        <f>(1/0.92-1)*(O14-G18)</f>
        <v>40250.608695652147</v>
      </c>
      <c r="F23" s="35">
        <f>F18+F13-O13</f>
        <v>11653.222222222219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61104.608695652147</v>
      </c>
      <c r="D24" s="33"/>
      <c r="E24" s="35">
        <f>E23+E22</f>
        <v>40660.608695652147</v>
      </c>
      <c r="F24" s="35">
        <f>F23+F22</f>
        <v>20444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899566.92419307039</v>
      </c>
      <c r="D25" s="1" t="str">
        <f>IF(ROUND(C19,5)=ROUND(C25,5),"OK","FEL")</f>
        <v>OK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I19" sqref="I19"/>
    </sheetView>
  </sheetViews>
  <sheetFormatPr defaultRowHeight="14.4" x14ac:dyDescent="0.3"/>
  <cols>
    <col min="1" max="1" width="7.6640625" bestFit="1" customWidth="1"/>
    <col min="2" max="2" width="27" bestFit="1" customWidth="1"/>
    <col min="3" max="3" width="12" bestFit="1" customWidth="1"/>
    <col min="4" max="4" width="3.5546875" bestFit="1" customWidth="1"/>
    <col min="5" max="5" width="12.5546875" customWidth="1"/>
    <col min="6" max="6" width="10.5546875" bestFit="1" customWidth="1"/>
    <col min="7" max="7" width="10.88671875" bestFit="1" customWidth="1"/>
    <col min="8" max="8" width="8.6640625" bestFit="1" customWidth="1"/>
    <col min="9" max="9" width="7.6640625" bestFit="1" customWidth="1"/>
    <col min="10" max="10" width="11.44140625" bestFit="1" customWidth="1"/>
    <col min="11" max="11" width="9" bestFit="1" customWidth="1"/>
    <col min="12" max="12" width="10.44140625" bestFit="1" customWidth="1"/>
    <col min="13" max="13" width="11.33203125" customWidth="1"/>
    <col min="14" max="14" width="7.88671875" bestFit="1" customWidth="1"/>
    <col min="15" max="15" width="10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52.5" customHeight="1" x14ac:dyDescent="0.5">
      <c r="A3" s="4"/>
      <c r="B3" s="5" t="s">
        <v>43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0.23181793098199321</v>
      </c>
      <c r="B4" s="12" t="s">
        <v>14</v>
      </c>
      <c r="C4" s="13">
        <f>O4</f>
        <v>111330</v>
      </c>
      <c r="D4" s="14"/>
      <c r="E4" s="14"/>
      <c r="F4" s="14">
        <f>[1]FjVproduktion!$H221</f>
        <v>1910.1111111111111</v>
      </c>
      <c r="G4" s="15"/>
      <c r="H4" s="16">
        <f t="shared" ref="H4:H12" si="0">SUM(C4:G4)</f>
        <v>113240.11111111111</v>
      </c>
      <c r="I4" s="14">
        <f>[1]Användning!$H292+[1]Användning!$H301+[1]Användning!$H310</f>
        <v>358</v>
      </c>
      <c r="J4" s="15">
        <f>[1]Användning!$H265</f>
        <v>1</v>
      </c>
      <c r="K4" s="14">
        <f>[1]Användning!$H256</f>
        <v>5912</v>
      </c>
      <c r="L4" s="15">
        <f>[1]Användning!$H247</f>
        <v>5313</v>
      </c>
      <c r="M4" s="15">
        <f>[1]Användning!$H274</f>
        <v>98624</v>
      </c>
      <c r="N4" s="15">
        <f>[1]Användning!$H283</f>
        <v>1122</v>
      </c>
      <c r="O4" s="17">
        <f>SUM(I4:N4)</f>
        <v>111330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/>
      <c r="F5" s="14">
        <f>[1]FjVproduktion!$H222</f>
        <v>0</v>
      </c>
      <c r="G5" s="15"/>
      <c r="H5" s="16">
        <f t="shared" si="0"/>
        <v>0</v>
      </c>
      <c r="I5" s="14">
        <f>[1]Användning!$H293+[1]Användning!$H302+[1]Användning!$H311</f>
        <v>0</v>
      </c>
      <c r="J5" s="15">
        <f>[1]Användning!$H266</f>
        <v>0</v>
      </c>
      <c r="K5" s="14">
        <f>[1]Användning!$H257</f>
        <v>0</v>
      </c>
      <c r="L5" s="15">
        <f>[1]Användning!$H248</f>
        <v>0</v>
      </c>
      <c r="M5" s="15">
        <f>[1]Användning!$H275</f>
        <v>0</v>
      </c>
      <c r="N5" s="15">
        <f>[1]Användning!$H284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>
        <f t="shared" si="0"/>
        <v>0</v>
      </c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/>
      <c r="F7" s="14"/>
      <c r="G7" s="15"/>
      <c r="H7" s="16">
        <f t="shared" si="0"/>
        <v>0</v>
      </c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0</v>
      </c>
      <c r="B8" s="12" t="s">
        <v>16</v>
      </c>
      <c r="C8" s="13">
        <f t="shared" si="1"/>
        <v>0</v>
      </c>
      <c r="D8" s="14"/>
      <c r="E8" s="14"/>
      <c r="F8" s="14">
        <f>[1]FjVproduktion!$H223</f>
        <v>0</v>
      </c>
      <c r="G8" s="15"/>
      <c r="H8" s="16">
        <f t="shared" si="0"/>
        <v>0</v>
      </c>
      <c r="I8" s="14">
        <f>[1]Användning!$H294+[1]Användning!$H303+[1]Användning!$H312</f>
        <v>0</v>
      </c>
      <c r="J8" s="15">
        <f>[1]Användning!$H267</f>
        <v>0</v>
      </c>
      <c r="K8" s="14">
        <f>[1]Användning!$H258</f>
        <v>0</v>
      </c>
      <c r="L8" s="15">
        <f>[1]Användning!$H249</f>
        <v>0</v>
      </c>
      <c r="M8" s="15">
        <f>[1]Användning!$H276</f>
        <v>0</v>
      </c>
      <c r="N8" s="15">
        <f>[1]Användning!$H285</f>
        <v>0</v>
      </c>
      <c r="O8" s="17">
        <f t="shared" ref="O8:O12" si="2">SUM(I8:N8)</f>
        <v>0</v>
      </c>
      <c r="P8" s="18" t="s">
        <v>16</v>
      </c>
    </row>
    <row r="9" spans="1:16" ht="15" x14ac:dyDescent="0.25">
      <c r="A9" s="11">
        <f>SUM(C9:G9)/$C$19</f>
        <v>2.0448843522477972E-2</v>
      </c>
      <c r="B9" s="12" t="s">
        <v>17</v>
      </c>
      <c r="C9" s="13">
        <f t="shared" si="1"/>
        <v>9989</v>
      </c>
      <c r="D9" s="14"/>
      <c r="E9" s="14"/>
      <c r="F9" s="14">
        <f>[1]FjVproduktion!$H224</f>
        <v>0</v>
      </c>
      <c r="G9" s="15"/>
      <c r="H9" s="16">
        <f t="shared" si="0"/>
        <v>9989</v>
      </c>
      <c r="I9" s="14">
        <f>[1]Användning!$H295+[1]Användning!$H304+[1]Användning!$H313</f>
        <v>0</v>
      </c>
      <c r="J9" s="15">
        <f>[1]Användning!$H268</f>
        <v>0</v>
      </c>
      <c r="K9" s="14">
        <f>[1]Användning!$H259</f>
        <v>481</v>
      </c>
      <c r="L9" s="15">
        <f>[1]Användning!$H250</f>
        <v>575</v>
      </c>
      <c r="M9" s="15">
        <f>[1]Användning!$H277</f>
        <v>8933</v>
      </c>
      <c r="N9" s="15">
        <f>[1]Användning!$H286</f>
        <v>0</v>
      </c>
      <c r="O9" s="17">
        <f t="shared" si="2"/>
        <v>9989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0</v>
      </c>
      <c r="D10" s="14"/>
      <c r="E10" s="14"/>
      <c r="F10" s="14"/>
      <c r="G10" s="15"/>
      <c r="H10" s="16">
        <f t="shared" si="0"/>
        <v>0</v>
      </c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0.43800730893111517</v>
      </c>
      <c r="B11" s="12" t="s">
        <v>18</v>
      </c>
      <c r="C11" s="13">
        <f t="shared" si="1"/>
        <v>120355</v>
      </c>
      <c r="D11" s="14"/>
      <c r="E11" s="14"/>
      <c r="F11" s="14">
        <f>[1]FjVproduktion!$H225</f>
        <v>93606</v>
      </c>
      <c r="G11" s="15"/>
      <c r="H11" s="16">
        <f t="shared" si="0"/>
        <v>213961</v>
      </c>
      <c r="I11" s="14">
        <f>[1]Användning!$H296+[1]Användning!$H305+[1]Användning!$H314</f>
        <v>51015</v>
      </c>
      <c r="J11" s="15">
        <f>[1]Användning!$H269</f>
        <v>0</v>
      </c>
      <c r="K11" s="14">
        <f>[1]Användning!$H260</f>
        <v>69340</v>
      </c>
      <c r="L11" s="15">
        <f>[1]Användning!$H251</f>
        <v>0</v>
      </c>
      <c r="M11" s="15">
        <f>[1]Användning!$H278</f>
        <v>0</v>
      </c>
      <c r="N11" s="15">
        <f>[1]Användning!$H287</f>
        <v>0</v>
      </c>
      <c r="O11" s="17">
        <f t="shared" si="2"/>
        <v>120355</v>
      </c>
      <c r="P11" s="18" t="s">
        <v>18</v>
      </c>
    </row>
    <row r="12" spans="1:16" ht="15" x14ac:dyDescent="0.25">
      <c r="A12" s="11">
        <f>SUM(C12:G12)/$C$19</f>
        <v>1.1357101386699395E-3</v>
      </c>
      <c r="B12" s="12" t="s">
        <v>19</v>
      </c>
      <c r="C12" s="13">
        <f t="shared" si="1"/>
        <v>554.77995920423064</v>
      </c>
      <c r="D12" s="15"/>
      <c r="E12" s="14"/>
      <c r="F12" s="14">
        <f>[1]FjVproduktion!$H226</f>
        <v>0</v>
      </c>
      <c r="G12" s="15"/>
      <c r="H12" s="16">
        <f t="shared" si="0"/>
        <v>554.77995920423064</v>
      </c>
      <c r="I12" s="14">
        <f>[1]Användning!$H297+[1]Användning!$H306+[1]Användning!$H315</f>
        <v>0</v>
      </c>
      <c r="J12" s="14">
        <f>[1]Användning!$H270</f>
        <v>554.77995920423064</v>
      </c>
      <c r="K12" s="14">
        <f>[1]Användning!$H261</f>
        <v>0</v>
      </c>
      <c r="L12" s="15">
        <f>[1]Användning!$H252</f>
        <v>0</v>
      </c>
      <c r="M12" s="15">
        <f>[1]Användning!$H279</f>
        <v>0</v>
      </c>
      <c r="N12" s="15">
        <f>[1]Användning!$H288</f>
        <v>0</v>
      </c>
      <c r="O12" s="17">
        <f t="shared" si="2"/>
        <v>554.77995920423064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/>
      <c r="G13" s="15"/>
      <c r="H13" s="16">
        <f>SUM(C13:G13)</f>
        <v>0</v>
      </c>
      <c r="I13" s="14">
        <f>[1]Användning!$H298+[1]Användning!$H307+[1]Användning!$H316</f>
        <v>26541</v>
      </c>
      <c r="J13" s="15">
        <f>[1]Användning!$H271</f>
        <v>28773</v>
      </c>
      <c r="K13" s="14">
        <f>[1]Användning!$H262</f>
        <v>13038</v>
      </c>
      <c r="L13" s="15">
        <f>[1]Användning!$H253</f>
        <v>0</v>
      </c>
      <c r="M13" s="15">
        <f>[1]Användning!$H280</f>
        <v>0</v>
      </c>
      <c r="N13" s="15">
        <f>[1]Användning!$H289</f>
        <v>3267</v>
      </c>
      <c r="O13" s="20">
        <f>SUM(I13:N13)</f>
        <v>71619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150506</v>
      </c>
      <c r="E14" s="22"/>
      <c r="F14" s="22"/>
      <c r="G14" s="22"/>
      <c r="H14" s="16">
        <f>SUM(C15:C18)</f>
        <v>150742.39130434781</v>
      </c>
      <c r="I14" s="14">
        <f>[1]Användning!$H299+[1]Användning!$H308+[1]Användning!$H317</f>
        <v>44768</v>
      </c>
      <c r="J14" s="15">
        <f>[1]Användning!$H272</f>
        <v>11815</v>
      </c>
      <c r="K14" s="14">
        <f>[1]Användning!$H263</f>
        <v>54635</v>
      </c>
      <c r="L14" s="15">
        <f>[1]Användning!$H254</f>
        <v>9399</v>
      </c>
      <c r="M14" s="15">
        <f>[1]Användning!$H281</f>
        <v>207</v>
      </c>
      <c r="N14" s="15">
        <f>[1]Användning!$H290</f>
        <v>17859</v>
      </c>
      <c r="O14" s="17">
        <f>SUM(I14:N14)</f>
        <v>138683</v>
      </c>
      <c r="P14" s="18" t="s">
        <v>23</v>
      </c>
    </row>
    <row r="15" spans="1:16" x14ac:dyDescent="0.3">
      <c r="A15" s="11">
        <f>SUM(C15:G15)/$C$19</f>
        <v>0.30810628122875861</v>
      </c>
      <c r="B15" s="12" t="s">
        <v>24</v>
      </c>
      <c r="C15" s="15">
        <f>[1]Elproduktion!$H$143</f>
        <v>150506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0</v>
      </c>
      <c r="B16" s="12" t="s">
        <v>26</v>
      </c>
      <c r="C16" s="14">
        <v>0</v>
      </c>
      <c r="D16" s="15"/>
      <c r="E16" s="23"/>
      <c r="F16" s="23"/>
      <c r="G16" s="23"/>
      <c r="H16" s="19"/>
      <c r="I16" s="24">
        <f>SUM(I4:I15)</f>
        <v>122682</v>
      </c>
      <c r="J16" s="24">
        <f t="shared" ref="J16:O16" si="3">SUM(J4:J15)</f>
        <v>41143.779959204228</v>
      </c>
      <c r="K16" s="24">
        <f t="shared" si="3"/>
        <v>143406</v>
      </c>
      <c r="L16" s="24">
        <f t="shared" si="3"/>
        <v>15287</v>
      </c>
      <c r="M16" s="24">
        <f t="shared" si="3"/>
        <v>107764</v>
      </c>
      <c r="N16" s="24">
        <f t="shared" si="3"/>
        <v>22248</v>
      </c>
      <c r="O16" s="25">
        <f t="shared" si="3"/>
        <v>452530.77995920426</v>
      </c>
      <c r="P16" s="18" t="s">
        <v>27</v>
      </c>
    </row>
    <row r="17" spans="1:16" x14ac:dyDescent="0.3">
      <c r="A17" s="11">
        <f>SUM(C17:G17)/$C$19</f>
        <v>0</v>
      </c>
      <c r="B17" s="12" t="s">
        <v>28</v>
      </c>
      <c r="C17" s="14">
        <v>0</v>
      </c>
      <c r="D17" s="15"/>
      <c r="E17" s="23"/>
      <c r="F17" s="26"/>
      <c r="G17" s="23"/>
      <c r="H17" s="27"/>
      <c r="I17" s="28">
        <f t="shared" ref="I17:N17" si="4">I16/SUM($I$16:$N$16)</f>
        <v>0.27110200108611354</v>
      </c>
      <c r="J17" s="28">
        <f t="shared" si="4"/>
        <v>9.0919296059625704E-2</v>
      </c>
      <c r="K17" s="28">
        <f t="shared" si="4"/>
        <v>0.31689778099277155</v>
      </c>
      <c r="L17" s="28">
        <f t="shared" si="4"/>
        <v>3.3781127554192283E-2</v>
      </c>
      <c r="M17" s="28">
        <f t="shared" si="4"/>
        <v>0.23813628767907224</v>
      </c>
      <c r="N17" s="28">
        <f t="shared" si="4"/>
        <v>4.9163506628224628E-2</v>
      </c>
      <c r="O17" s="29">
        <f>SUM(I16:N16)</f>
        <v>452530.77995920426</v>
      </c>
      <c r="P17" s="30" t="s">
        <v>29</v>
      </c>
    </row>
    <row r="18" spans="1:16" x14ac:dyDescent="0.3">
      <c r="A18" s="11">
        <f>SUM(C18)/$C$19</f>
        <v>4.8392519698498465E-4</v>
      </c>
      <c r="B18" s="12" t="s">
        <v>30</v>
      </c>
      <c r="C18" s="13">
        <f>O14+F14-E18-G18-C14+E23</f>
        <v>236.39130434781873</v>
      </c>
      <c r="D18" s="14"/>
      <c r="E18" s="14"/>
      <c r="F18" s="14">
        <f>[1]FjVproduktion!$H$220</f>
        <v>86203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1</v>
      </c>
      <c r="B19" s="30" t="s">
        <v>31</v>
      </c>
      <c r="C19" s="29">
        <f>SUM(C4:G14)-F14+C18</f>
        <v>488487.28237466322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9313.1111111111095</v>
      </c>
      <c r="D22" s="33"/>
      <c r="E22" s="35">
        <f>SUM(E4:E12)-E18</f>
        <v>0</v>
      </c>
      <c r="F22" s="35">
        <f>SUM(F4:F12)+F14-F18</f>
        <v>9313.1111111111095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26643.391304347817</v>
      </c>
      <c r="D23" s="33"/>
      <c r="E23" s="35">
        <f>(1/0.92-1)*(O14-G18)</f>
        <v>12059.391304347819</v>
      </c>
      <c r="F23" s="35">
        <f>F18+F13-O13</f>
        <v>14584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35956.502415458926</v>
      </c>
      <c r="D24" s="33"/>
      <c r="E24" s="35">
        <f>E23+E22</f>
        <v>12059.391304347819</v>
      </c>
      <c r="F24" s="35">
        <f>F23+F22</f>
        <v>23897.111111111109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488487.28237466316</v>
      </c>
      <c r="D25" s="1" t="str">
        <f>IF(C19=C25,"OK","FEL")</f>
        <v>OK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I22" sqref="I22"/>
    </sheetView>
  </sheetViews>
  <sheetFormatPr defaultRowHeight="14.4" x14ac:dyDescent="0.3"/>
  <cols>
    <col min="1" max="1" width="7.6640625" bestFit="1" customWidth="1"/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9.5546875" customWidth="1"/>
    <col min="10" max="11" width="9" bestFit="1" customWidth="1"/>
    <col min="12" max="12" width="12" bestFit="1" customWidth="1"/>
    <col min="13" max="13" width="11.33203125" bestFit="1" customWidth="1"/>
    <col min="14" max="14" width="7.88671875" bestFit="1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42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0.32994402891716584</v>
      </c>
      <c r="B4" s="12" t="s">
        <v>14</v>
      </c>
      <c r="C4" s="13">
        <f>O4</f>
        <v>118398</v>
      </c>
      <c r="D4" s="14"/>
      <c r="E4" s="14"/>
      <c r="F4" s="14">
        <f>[1]FjVproduktion!$H237</f>
        <v>158.09899999999999</v>
      </c>
      <c r="G4" s="15"/>
      <c r="H4" s="16">
        <f t="shared" ref="H4:H12" si="0">SUM(C4:G4)</f>
        <v>118556.099</v>
      </c>
      <c r="I4" s="14">
        <f>[1]Användning!$H373+[1]Användning!$H382+[1]Användning!$H391</f>
        <v>664</v>
      </c>
      <c r="J4" s="15">
        <f>[1]Användning!$H346</f>
        <v>53</v>
      </c>
      <c r="K4" s="14">
        <f>[1]Användning!$H337</f>
        <v>5018</v>
      </c>
      <c r="L4" s="15">
        <f>[1]Användning!$H328</f>
        <v>5319</v>
      </c>
      <c r="M4" s="15">
        <f>[1]Användning!$H355</f>
        <v>107284</v>
      </c>
      <c r="N4" s="14">
        <f>[1]Användning!$H364</f>
        <v>60</v>
      </c>
      <c r="O4" s="17">
        <f>SUM(I4:N4)</f>
        <v>118398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/>
      <c r="F5" s="14">
        <f>[1]FjVproduktion!$H238</f>
        <v>0</v>
      </c>
      <c r="G5" s="15"/>
      <c r="H5" s="16">
        <f t="shared" si="0"/>
        <v>0</v>
      </c>
      <c r="I5" s="14">
        <f>[1]Användning!$H374+[1]Användning!$H383+[1]Användning!$H392</f>
        <v>0</v>
      </c>
      <c r="J5" s="15">
        <f>[1]Användning!$H347</f>
        <v>0</v>
      </c>
      <c r="K5" s="14">
        <f>[1]Användning!$H338</f>
        <v>0</v>
      </c>
      <c r="L5" s="15">
        <f>[1]Användning!$H329</f>
        <v>0</v>
      </c>
      <c r="M5" s="15">
        <f>[1]Användning!$H356</f>
        <v>0</v>
      </c>
      <c r="N5" s="14">
        <f>[1]Användning!$H365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>
        <f t="shared" si="0"/>
        <v>0</v>
      </c>
      <c r="I6" s="14"/>
      <c r="J6" s="15"/>
      <c r="K6" s="14"/>
      <c r="L6" s="15"/>
      <c r="M6" s="15"/>
      <c r="N6" s="14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/>
      <c r="F7" s="14"/>
      <c r="G7" s="15"/>
      <c r="H7" s="16">
        <f t="shared" si="0"/>
        <v>0</v>
      </c>
      <c r="I7" s="14"/>
      <c r="J7" s="15"/>
      <c r="K7" s="14"/>
      <c r="L7" s="15"/>
      <c r="M7" s="15"/>
      <c r="N7" s="14"/>
      <c r="O7" s="17"/>
      <c r="P7" s="18" t="s">
        <v>50</v>
      </c>
    </row>
    <row r="8" spans="1:16" ht="15" x14ac:dyDescent="0.25">
      <c r="A8" s="11">
        <f>SUM(C8:G8)/$C$19</f>
        <v>1.316368596758733E-3</v>
      </c>
      <c r="B8" s="12" t="s">
        <v>16</v>
      </c>
      <c r="C8" s="13">
        <f t="shared" si="1"/>
        <v>473</v>
      </c>
      <c r="D8" s="14"/>
      <c r="E8" s="14"/>
      <c r="F8" s="14">
        <f>[1]FjVproduktion!$H239</f>
        <v>0</v>
      </c>
      <c r="G8" s="15"/>
      <c r="H8" s="16">
        <f t="shared" si="0"/>
        <v>473</v>
      </c>
      <c r="I8" s="14">
        <f>[1]Användning!$H375+[1]Användning!$H384+[1]Användning!$H393</f>
        <v>0</v>
      </c>
      <c r="J8" s="15">
        <f>[1]Användning!$H348</f>
        <v>0</v>
      </c>
      <c r="K8" s="14">
        <f>[1]Användning!$H339</f>
        <v>473</v>
      </c>
      <c r="L8" s="15">
        <f>[1]Användning!$H330</f>
        <v>0</v>
      </c>
      <c r="M8" s="15">
        <f>[1]Användning!$H357</f>
        <v>0</v>
      </c>
      <c r="N8" s="14">
        <f>[1]Användning!$H366</f>
        <v>0</v>
      </c>
      <c r="O8" s="17">
        <f t="shared" ref="O8:O12" si="2">SUM(I8:N8)</f>
        <v>473</v>
      </c>
      <c r="P8" s="18" t="s">
        <v>16</v>
      </c>
    </row>
    <row r="9" spans="1:16" ht="15" x14ac:dyDescent="0.25">
      <c r="A9" s="11">
        <f>SUM(C9:G9)/$C$19</f>
        <v>2.9564024531433447E-2</v>
      </c>
      <c r="B9" s="12" t="s">
        <v>17</v>
      </c>
      <c r="C9" s="13">
        <f t="shared" si="1"/>
        <v>10623</v>
      </c>
      <c r="D9" s="14"/>
      <c r="E9" s="14"/>
      <c r="F9" s="14">
        <f>[1]FjVproduktion!$H240</f>
        <v>0</v>
      </c>
      <c r="G9" s="15"/>
      <c r="H9" s="16">
        <f t="shared" si="0"/>
        <v>10623</v>
      </c>
      <c r="I9" s="14">
        <f>[1]Användning!$H376+[1]Användning!$H385+[1]Användning!$H394</f>
        <v>0</v>
      </c>
      <c r="J9" s="15">
        <f>[1]Användning!$H349</f>
        <v>0</v>
      </c>
      <c r="K9" s="14">
        <f>[1]Användning!$H340</f>
        <v>182</v>
      </c>
      <c r="L9" s="15">
        <f>[1]Användning!$H331</f>
        <v>579</v>
      </c>
      <c r="M9" s="15">
        <f>[1]Användning!$H358</f>
        <v>9862</v>
      </c>
      <c r="N9" s="14">
        <f>[1]Användning!$H367</f>
        <v>0</v>
      </c>
      <c r="O9" s="17">
        <f t="shared" si="2"/>
        <v>10623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0</v>
      </c>
      <c r="D10" s="14"/>
      <c r="E10" s="14"/>
      <c r="F10" s="14"/>
      <c r="G10" s="15"/>
      <c r="H10" s="16">
        <f t="shared" si="0"/>
        <v>0</v>
      </c>
      <c r="I10" s="14"/>
      <c r="J10" s="15"/>
      <c r="K10" s="14"/>
      <c r="L10" s="15"/>
      <c r="M10" s="15"/>
      <c r="N10" s="14"/>
      <c r="O10" s="17"/>
      <c r="P10" s="18" t="s">
        <v>48</v>
      </c>
    </row>
    <row r="11" spans="1:16" x14ac:dyDescent="0.3">
      <c r="A11" s="11">
        <f>SUM(C11:G11)/$C$19</f>
        <v>0.3476340864939309</v>
      </c>
      <c r="B11" s="12" t="s">
        <v>18</v>
      </c>
      <c r="C11" s="13">
        <f t="shared" si="1"/>
        <v>105235</v>
      </c>
      <c r="D11" s="14"/>
      <c r="E11" s="14"/>
      <c r="F11" s="14">
        <f>[1]FjVproduktion!$H241</f>
        <v>19677.523222222218</v>
      </c>
      <c r="G11" s="15"/>
      <c r="H11" s="16">
        <f t="shared" si="0"/>
        <v>124912.52322222223</v>
      </c>
      <c r="I11" s="14">
        <f>[1]Användning!$H377+[1]Användning!$H386+[1]Användning!$H395</f>
        <v>55152</v>
      </c>
      <c r="J11" s="15">
        <f>[1]Användning!$H350</f>
        <v>0</v>
      </c>
      <c r="K11" s="14">
        <f>[1]Användning!$H341</f>
        <v>50083</v>
      </c>
      <c r="L11" s="15">
        <f>[1]Användning!$H332</f>
        <v>0</v>
      </c>
      <c r="M11" s="15">
        <f>[1]Användning!$H359</f>
        <v>0</v>
      </c>
      <c r="N11" s="14">
        <f>[1]Användning!$H368</f>
        <v>0</v>
      </c>
      <c r="O11" s="17">
        <f t="shared" si="2"/>
        <v>105235</v>
      </c>
      <c r="P11" s="18" t="s">
        <v>18</v>
      </c>
    </row>
    <row r="12" spans="1:16" ht="15" x14ac:dyDescent="0.25">
      <c r="A12" s="11">
        <f>SUM(C12:G12)/$C$19</f>
        <v>1.2906254367189825E-3</v>
      </c>
      <c r="B12" s="12" t="s">
        <v>19</v>
      </c>
      <c r="C12" s="13">
        <f t="shared" si="1"/>
        <v>463.74992009929133</v>
      </c>
      <c r="D12" s="15"/>
      <c r="E12" s="14"/>
      <c r="F12" s="14">
        <f>[1]FjVproduktion!$H242</f>
        <v>0</v>
      </c>
      <c r="G12" s="15"/>
      <c r="H12" s="16">
        <f t="shared" si="0"/>
        <v>463.74992009929133</v>
      </c>
      <c r="I12" s="14">
        <f>[1]Användning!$H378+[1]Användning!$H387+[1]Användning!$H396</f>
        <v>0</v>
      </c>
      <c r="J12" s="15">
        <f>[1]Användning!$H351</f>
        <v>463.74992009929133</v>
      </c>
      <c r="K12" s="14">
        <f>[1]Användning!$H342</f>
        <v>0</v>
      </c>
      <c r="L12" s="15">
        <f>[1]Användning!$H333</f>
        <v>0</v>
      </c>
      <c r="M12" s="15">
        <f>[1]Användning!$H360</f>
        <v>0</v>
      </c>
      <c r="N12" s="14">
        <f>[1]Användning!$H369</f>
        <v>0</v>
      </c>
      <c r="O12" s="17">
        <f t="shared" si="2"/>
        <v>463.74992009929133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/>
      <c r="G13" s="15"/>
      <c r="H13" s="16">
        <f>SUM(C13:G13)</f>
        <v>0</v>
      </c>
      <c r="I13" s="14">
        <f>[1]Användning!$H379+[1]Användning!$H388+[1]Användning!$H397</f>
        <v>3383.7894231922292</v>
      </c>
      <c r="J13" s="15">
        <f>[1]Användning!$H352</f>
        <v>6836.2105768077708</v>
      </c>
      <c r="K13" s="14">
        <f>[1]Användning!$H343</f>
        <v>4641</v>
      </c>
      <c r="L13" s="15">
        <f>[1]Användning!$H334</f>
        <v>0</v>
      </c>
      <c r="M13" s="15">
        <f>[1]Användning!$H361</f>
        <v>0</v>
      </c>
      <c r="N13" s="14">
        <f>[1]Användning!$H370</f>
        <v>0</v>
      </c>
      <c r="O13" s="20">
        <f>SUM(I13:N13)</f>
        <v>14861</v>
      </c>
      <c r="P13" s="18" t="s">
        <v>21</v>
      </c>
    </row>
    <row r="14" spans="1:16" ht="15" x14ac:dyDescent="0.25">
      <c r="A14" s="11"/>
      <c r="B14" s="21" t="s">
        <v>22</v>
      </c>
      <c r="C14" s="38">
        <f>SUM(C15:C17)</f>
        <v>59516.671040574249</v>
      </c>
      <c r="E14" s="22"/>
      <c r="F14" s="22"/>
      <c r="G14" s="22"/>
      <c r="H14" s="16">
        <f>SUM(C15:C18)</f>
        <v>104293.47826086957</v>
      </c>
      <c r="I14" s="14">
        <f>[1]Användning!$H380+[1]Användning!$H389+[1]Användning!$H398</f>
        <v>50019</v>
      </c>
      <c r="J14" s="15">
        <f>[1]Användning!$H353</f>
        <v>5486</v>
      </c>
      <c r="K14" s="14">
        <f>[1]Användning!$H344</f>
        <v>16537</v>
      </c>
      <c r="L14" s="15">
        <f>[1]Användning!$H335</f>
        <v>6878</v>
      </c>
      <c r="M14" s="15">
        <f>[1]Användning!$H362</f>
        <v>92</v>
      </c>
      <c r="N14" s="14">
        <f>[1]Användning!$H371</f>
        <v>16938</v>
      </c>
      <c r="O14" s="17">
        <f>SUM(I14:N14)</f>
        <v>95950</v>
      </c>
      <c r="P14" s="18" t="s">
        <v>23</v>
      </c>
    </row>
    <row r="15" spans="1:16" x14ac:dyDescent="0.3">
      <c r="A15" s="11">
        <f>SUM(C15:G15)/$C$19</f>
        <v>1.5904960952380885E-2</v>
      </c>
      <c r="B15" s="12" t="s">
        <v>24</v>
      </c>
      <c r="C15" s="15">
        <f>[1]Elproduktion!$H$184</f>
        <v>5715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0.14969148405592364</v>
      </c>
      <c r="B16" s="12" t="s">
        <v>26</v>
      </c>
      <c r="C16" s="14">
        <f>[1]Elproduktion!$H$192</f>
        <v>53787.421040574249</v>
      </c>
      <c r="D16" s="15"/>
      <c r="E16" s="23"/>
      <c r="F16" s="23"/>
      <c r="G16" s="23"/>
      <c r="H16" s="19"/>
      <c r="I16" s="24">
        <f>SUM(I4:I15)</f>
        <v>109218.78942319223</v>
      </c>
      <c r="J16" s="24">
        <f t="shared" ref="J16:O16" si="3">SUM(J4:J15)</f>
        <v>12838.960496907062</v>
      </c>
      <c r="K16" s="24">
        <f t="shared" si="3"/>
        <v>76934</v>
      </c>
      <c r="L16" s="24">
        <f t="shared" si="3"/>
        <v>12776</v>
      </c>
      <c r="M16" s="24">
        <f t="shared" si="3"/>
        <v>117238</v>
      </c>
      <c r="N16" s="24">
        <f t="shared" si="3"/>
        <v>16998</v>
      </c>
      <c r="O16" s="25">
        <f t="shared" si="3"/>
        <v>346003.74992009928</v>
      </c>
      <c r="P16" s="18" t="s">
        <v>27</v>
      </c>
    </row>
    <row r="17" spans="1:16" x14ac:dyDescent="0.3">
      <c r="A17" s="11">
        <f>SUM(C17:G17)/$C$19</f>
        <v>3.965803912010982E-5</v>
      </c>
      <c r="B17" s="12" t="s">
        <v>28</v>
      </c>
      <c r="C17" s="14">
        <f>[1]Elproduktion!$H$200</f>
        <v>14.25</v>
      </c>
      <c r="D17" s="15"/>
      <c r="E17" s="23"/>
      <c r="F17" s="26"/>
      <c r="G17" s="23"/>
      <c r="H17" s="27"/>
      <c r="I17" s="28">
        <f t="shared" ref="I17:N17" si="4">I16/SUM($I$16:$N$16)</f>
        <v>0.31565782003349246</v>
      </c>
      <c r="J17" s="28">
        <f t="shared" si="4"/>
        <v>3.7106420089007393E-2</v>
      </c>
      <c r="K17" s="28">
        <f t="shared" si="4"/>
        <v>0.22235019134262546</v>
      </c>
      <c r="L17" s="28">
        <f t="shared" si="4"/>
        <v>3.6924455307060372E-2</v>
      </c>
      <c r="M17" s="28">
        <f t="shared" si="4"/>
        <v>0.33883447802826738</v>
      </c>
      <c r="N17" s="28">
        <f t="shared" si="4"/>
        <v>4.9126635199546978E-2</v>
      </c>
      <c r="O17" s="29">
        <f>SUM(I16:N16)</f>
        <v>346003.74992009928</v>
      </c>
      <c r="P17" s="30" t="s">
        <v>29</v>
      </c>
    </row>
    <row r="18" spans="1:16" x14ac:dyDescent="0.3">
      <c r="A18" s="11">
        <f>SUM(C18)/$C$19</f>
        <v>0.12461476297656754</v>
      </c>
      <c r="B18" s="12" t="s">
        <v>30</v>
      </c>
      <c r="C18" s="13">
        <f>O14+F14-E18-G18-C14+E23</f>
        <v>44776.807220295312</v>
      </c>
      <c r="D18" s="14"/>
      <c r="E18" s="14"/>
      <c r="F18" s="14">
        <f>[1]FjVproduktion!$H$276</f>
        <v>18168.859999999997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1.0000000000000002</v>
      </c>
      <c r="B19" s="30" t="s">
        <v>31</v>
      </c>
      <c r="C19" s="29">
        <f>SUM(C4:G14)-F14+C18</f>
        <v>359321.85040319106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1666.7622222222199</v>
      </c>
      <c r="D22" s="33"/>
      <c r="E22" s="35">
        <f>SUM(E4:E12)-E18</f>
        <v>0</v>
      </c>
      <c r="F22" s="35">
        <f>SUM(F4:F12)+F14-F18</f>
        <v>1666.7622222222199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11651.338260869557</v>
      </c>
      <c r="D23" s="33"/>
      <c r="E23" s="35">
        <f>(1/0.92-1)*(O14-G18)</f>
        <v>8343.4782608695605</v>
      </c>
      <c r="F23" s="35">
        <f>F18+F13-O13</f>
        <v>3307.8599999999969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13318.100483091777</v>
      </c>
      <c r="D24" s="33"/>
      <c r="E24" s="35">
        <f>E23+E22</f>
        <v>8343.4782608695605</v>
      </c>
      <c r="F24" s="35">
        <f>F23+F22</f>
        <v>4974.6222222222168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359321.85040319106</v>
      </c>
      <c r="D25" s="1" t="str">
        <f>IF(C19=C25,"OK","FEL")</f>
        <v>OK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5"/>
  <sheetViews>
    <sheetView workbookViewId="0">
      <selection activeCell="J22" sqref="J22"/>
    </sheetView>
  </sheetViews>
  <sheetFormatPr defaultRowHeight="14.4" x14ac:dyDescent="0.3"/>
  <cols>
    <col min="2" max="2" width="27" bestFit="1" customWidth="1"/>
    <col min="3" max="3" width="12" bestFit="1" customWidth="1"/>
    <col min="4" max="4" width="3.5546875" bestFit="1" customWidth="1"/>
    <col min="5" max="5" width="12.5546875" customWidth="1"/>
    <col min="6" max="6" width="10.5546875" bestFit="1" customWidth="1"/>
    <col min="7" max="7" width="10.88671875" bestFit="1" customWidth="1"/>
    <col min="8" max="8" width="8.6640625" bestFit="1" customWidth="1"/>
    <col min="9" max="9" width="10.33203125" customWidth="1"/>
    <col min="10" max="11" width="9" bestFit="1" customWidth="1"/>
    <col min="12" max="12" width="12" bestFit="1" customWidth="1"/>
    <col min="13" max="13" width="11.33203125" bestFit="1" customWidth="1"/>
    <col min="14" max="14" width="7.88671875" bestFit="1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41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0.36796187916424655</v>
      </c>
      <c r="B4" s="12" t="s">
        <v>14</v>
      </c>
      <c r="C4" s="13">
        <f>O4</f>
        <v>244699</v>
      </c>
      <c r="D4" s="14"/>
      <c r="E4" s="14"/>
      <c r="F4" s="14">
        <f>[1]FjVproduktion!$H293</f>
        <v>5831</v>
      </c>
      <c r="G4" s="15"/>
      <c r="H4" s="16">
        <f t="shared" ref="H4:H12" si="0">SUM(C4:G4)</f>
        <v>250530</v>
      </c>
      <c r="I4" s="14">
        <f>[1]Användning!$H454+[1]Användning!$H463+[1]Användning!$H472</f>
        <v>830</v>
      </c>
      <c r="J4" s="15">
        <f>[1]Användning!$H427</f>
        <v>1842</v>
      </c>
      <c r="K4" s="14">
        <f>[1]Användning!$H418</f>
        <v>8521</v>
      </c>
      <c r="L4" s="15">
        <f>[1]Användning!$H409</f>
        <v>8365</v>
      </c>
      <c r="M4" s="15">
        <f>[1]Användning!$H436</f>
        <v>223904</v>
      </c>
      <c r="N4" s="15">
        <f>[1]Användning!$H445</f>
        <v>1237</v>
      </c>
      <c r="O4" s="17">
        <f>SUM(I4:N4)</f>
        <v>244699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/>
      <c r="F5" s="14">
        <f>[1]FjVproduktion!$H294</f>
        <v>0</v>
      </c>
      <c r="G5" s="15"/>
      <c r="H5" s="16">
        <f>SUM(C5:G5)</f>
        <v>0</v>
      </c>
      <c r="I5" s="14">
        <f>[1]Användning!$H455+[1]Användning!$H464+[1]Användning!$H473</f>
        <v>0</v>
      </c>
      <c r="J5" s="15">
        <f>[1]Användning!$H428</f>
        <v>0</v>
      </c>
      <c r="K5" s="14">
        <f>[1]Användning!$H419</f>
        <v>0</v>
      </c>
      <c r="L5" s="15">
        <f>[1]Användning!$H410</f>
        <v>0</v>
      </c>
      <c r="M5" s="15">
        <f>[1]Användning!$H437</f>
        <v>0</v>
      </c>
      <c r="N5" s="15">
        <f>[1]Användning!$H446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/>
      <c r="D6" s="15"/>
      <c r="E6" s="14"/>
      <c r="F6" s="14"/>
      <c r="G6" s="15"/>
      <c r="H6" s="16"/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/>
      <c r="D7" s="15"/>
      <c r="E7" s="14"/>
      <c r="F7" s="14"/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2.4968474616980766E-5</v>
      </c>
      <c r="B8" s="12" t="s">
        <v>16</v>
      </c>
      <c r="C8" s="13">
        <f t="shared" si="1"/>
        <v>17</v>
      </c>
      <c r="D8" s="14"/>
      <c r="E8" s="14"/>
      <c r="F8" s="14">
        <f>[1]FjVproduktion!$H295</f>
        <v>0</v>
      </c>
      <c r="G8" s="15"/>
      <c r="H8" s="16">
        <f t="shared" si="0"/>
        <v>17</v>
      </c>
      <c r="I8" s="14">
        <f>[1]Användning!$H456+[1]Användning!$H465+[1]Användning!$H474</f>
        <v>0</v>
      </c>
      <c r="J8" s="15">
        <f>[1]Användning!$H429</f>
        <v>0</v>
      </c>
      <c r="K8" s="14">
        <f>[1]Användning!$H420</f>
        <v>17</v>
      </c>
      <c r="L8" s="15">
        <f>[1]Användning!$H411</f>
        <v>0</v>
      </c>
      <c r="M8" s="15">
        <f>[1]Användning!$H438</f>
        <v>0</v>
      </c>
      <c r="N8" s="15">
        <f>[1]Användning!$H447</f>
        <v>0</v>
      </c>
      <c r="O8" s="17">
        <f t="shared" ref="O8:O12" si="2">SUM(I8:N8)</f>
        <v>17</v>
      </c>
      <c r="P8" s="18" t="s">
        <v>16</v>
      </c>
    </row>
    <row r="9" spans="1:16" ht="15" x14ac:dyDescent="0.25">
      <c r="A9" s="11">
        <f>SUM(C9:G9)/$C$19</f>
        <v>3.2303331219169118E-2</v>
      </c>
      <c r="B9" s="12" t="s">
        <v>17</v>
      </c>
      <c r="C9" s="13">
        <f t="shared" si="1"/>
        <v>21994</v>
      </c>
      <c r="D9" s="14"/>
      <c r="E9" s="14"/>
      <c r="F9" s="14">
        <f>[1]FjVproduktion!$H296</f>
        <v>0</v>
      </c>
      <c r="G9" s="15"/>
      <c r="H9" s="16">
        <f t="shared" si="0"/>
        <v>21994</v>
      </c>
      <c r="I9" s="14">
        <f>[1]Användning!$H457+[1]Användning!$H466+[1]Användning!$H475</f>
        <v>0</v>
      </c>
      <c r="J9" s="15">
        <f>[1]Användning!$H430</f>
        <v>0</v>
      </c>
      <c r="K9" s="14">
        <f>[1]Användning!$H421</f>
        <v>399</v>
      </c>
      <c r="L9" s="15">
        <f>[1]Användning!$H412</f>
        <v>891</v>
      </c>
      <c r="M9" s="15">
        <f>[1]Användning!$H439</f>
        <v>20704</v>
      </c>
      <c r="N9" s="15">
        <f>[1]Användning!$H448</f>
        <v>0</v>
      </c>
      <c r="O9" s="17">
        <f t="shared" si="2"/>
        <v>21994</v>
      </c>
      <c r="P9" s="18" t="s">
        <v>17</v>
      </c>
    </row>
    <row r="10" spans="1:16" ht="15" x14ac:dyDescent="0.25">
      <c r="A10" s="11"/>
      <c r="B10" s="12" t="s">
        <v>48</v>
      </c>
      <c r="C10" s="13"/>
      <c r="D10" s="14"/>
      <c r="E10" s="14"/>
      <c r="F10" s="14"/>
      <c r="G10" s="15"/>
      <c r="H10" s="16"/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0.29580005005357013</v>
      </c>
      <c r="B11" s="12" t="s">
        <v>18</v>
      </c>
      <c r="C11" s="13">
        <f t="shared" si="1"/>
        <v>95646</v>
      </c>
      <c r="D11" s="14"/>
      <c r="E11" s="14"/>
      <c r="F11" s="14">
        <f>[1]FjVproduktion!$H297</f>
        <v>105752</v>
      </c>
      <c r="G11" s="15"/>
      <c r="H11" s="16">
        <f t="shared" si="0"/>
        <v>201398</v>
      </c>
      <c r="I11" s="14">
        <f>[1]Användning!$H458+[1]Användning!$H467+[1]Användning!$H476</f>
        <v>60938</v>
      </c>
      <c r="J11" s="15">
        <f>[1]Användning!$H431</f>
        <v>0</v>
      </c>
      <c r="K11" s="14">
        <f>[1]Användning!$H422</f>
        <v>34708</v>
      </c>
      <c r="L11" s="15">
        <f>[1]Användning!$H413</f>
        <v>0</v>
      </c>
      <c r="M11" s="15">
        <f>[1]Användning!$H440</f>
        <v>0</v>
      </c>
      <c r="N11" s="15">
        <f>[1]Användning!$H449</f>
        <v>0</v>
      </c>
      <c r="O11" s="17">
        <f t="shared" si="2"/>
        <v>95646</v>
      </c>
      <c r="P11" s="18" t="s">
        <v>18</v>
      </c>
    </row>
    <row r="12" spans="1:16" ht="15" x14ac:dyDescent="0.25">
      <c r="A12" s="11">
        <f>SUM(C12:G12)/$C$19</f>
        <v>1.3585903315487681E-3</v>
      </c>
      <c r="B12" s="12" t="s">
        <v>19</v>
      </c>
      <c r="C12" s="13">
        <f t="shared" si="1"/>
        <v>925.00787455480815</v>
      </c>
      <c r="D12" s="15"/>
      <c r="E12" s="14"/>
      <c r="F12" s="14">
        <f>[1]FjVproduktion!$H298</f>
        <v>0</v>
      </c>
      <c r="G12" s="15"/>
      <c r="H12" s="16">
        <f t="shared" si="0"/>
        <v>925.00787455480815</v>
      </c>
      <c r="I12" s="14">
        <f>[1]Användning!$H459+[1]Användning!$H468+[1]Användning!$H477</f>
        <v>0</v>
      </c>
      <c r="J12" s="15">
        <f>[1]Användning!$H432</f>
        <v>925.00787455480815</v>
      </c>
      <c r="K12" s="14">
        <f>[1]Användning!$H423</f>
        <v>0</v>
      </c>
      <c r="L12" s="15">
        <f>[1]Användning!$H414</f>
        <v>0</v>
      </c>
      <c r="M12" s="15">
        <f>[1]Användning!$H441</f>
        <v>0</v>
      </c>
      <c r="N12" s="15">
        <f>[1]Användning!$H450</f>
        <v>0</v>
      </c>
      <c r="O12" s="17">
        <f t="shared" si="2"/>
        <v>925.00787455480815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/>
      <c r="G13" s="15"/>
      <c r="H13" s="16">
        <f>SUM(C13:G13)</f>
        <v>0</v>
      </c>
      <c r="I13" s="14">
        <f>[1]Användning!$H460+[1]Användning!$H469+[1]Användning!$H478</f>
        <v>52803</v>
      </c>
      <c r="J13" s="15">
        <f>[1]Användning!$H433</f>
        <v>13343</v>
      </c>
      <c r="K13" s="14">
        <f>[1]Användning!$H424</f>
        <v>3524</v>
      </c>
      <c r="L13" s="15">
        <f>[1]Användning!$H415</f>
        <v>0</v>
      </c>
      <c r="M13" s="15">
        <f>[1]Användning!$H442</f>
        <v>0</v>
      </c>
      <c r="N13" s="15">
        <f>[1]Användning!$H451</f>
        <v>11996</v>
      </c>
      <c r="O13" s="20">
        <f>SUM(I13:N13)</f>
        <v>81666</v>
      </c>
      <c r="P13" s="18" t="s">
        <v>21</v>
      </c>
    </row>
    <row r="14" spans="1:16" ht="15" x14ac:dyDescent="0.25">
      <c r="A14" s="11"/>
      <c r="B14" s="21" t="s">
        <v>22</v>
      </c>
      <c r="C14" s="38">
        <f>SUM(C15:C17)</f>
        <v>469378.75</v>
      </c>
      <c r="E14" s="22"/>
      <c r="F14" s="22"/>
      <c r="G14" s="22"/>
      <c r="H14" s="16">
        <f>SUM(C15:C18)</f>
        <v>205994.5652173913</v>
      </c>
      <c r="I14" s="14">
        <f>[1]Användning!$H461+[1]Användning!$H470+[1]Användning!$H479</f>
        <v>91025</v>
      </c>
      <c r="J14" s="15">
        <f>[1]Användning!$H434</f>
        <v>15108</v>
      </c>
      <c r="K14" s="14">
        <f>[1]Användning!$H425</f>
        <v>26076</v>
      </c>
      <c r="L14" s="15">
        <f>[1]Användning!$H416</f>
        <v>16348</v>
      </c>
      <c r="M14" s="15">
        <f>[1]Användning!$H443</f>
        <v>2904</v>
      </c>
      <c r="N14" s="15">
        <f>[1]Användning!$H452</f>
        <v>38054</v>
      </c>
      <c r="O14" s="17">
        <f>SUM(I14:N14)</f>
        <v>189515</v>
      </c>
      <c r="P14" s="18" t="s">
        <v>23</v>
      </c>
    </row>
    <row r="15" spans="1:16" x14ac:dyDescent="0.3">
      <c r="A15" s="11">
        <f>SUM(C15:G15)/$C$19</f>
        <v>0.68937958417483902</v>
      </c>
      <c r="B15" s="12" t="s">
        <v>24</v>
      </c>
      <c r="C15" s="15">
        <f>[1]Elproduktion!$H$225</f>
        <v>469370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0</v>
      </c>
      <c r="B16" s="12" t="s">
        <v>26</v>
      </c>
      <c r="C16" s="14"/>
      <c r="D16" s="15"/>
      <c r="E16" s="23"/>
      <c r="F16" s="23"/>
      <c r="G16" s="23"/>
      <c r="H16" s="19"/>
      <c r="I16" s="24">
        <f>SUM(I4:I15)</f>
        <v>205596</v>
      </c>
      <c r="J16" s="24">
        <f t="shared" ref="J16:O16" si="3">SUM(J4:J15)</f>
        <v>31218.007874554809</v>
      </c>
      <c r="K16" s="24">
        <f t="shared" si="3"/>
        <v>73245</v>
      </c>
      <c r="L16" s="24">
        <f t="shared" si="3"/>
        <v>25604</v>
      </c>
      <c r="M16" s="24">
        <f t="shared" si="3"/>
        <v>247512</v>
      </c>
      <c r="N16" s="24">
        <f t="shared" si="3"/>
        <v>51287</v>
      </c>
      <c r="O16" s="25">
        <f t="shared" si="3"/>
        <v>634462.00787455472</v>
      </c>
      <c r="P16" s="18" t="s">
        <v>27</v>
      </c>
    </row>
    <row r="17" spans="1:16" x14ac:dyDescent="0.3">
      <c r="A17" s="11">
        <f>SUM(C17:G17)/$C$19</f>
        <v>1.2851420758740101E-5</v>
      </c>
      <c r="B17" s="12" t="s">
        <v>28</v>
      </c>
      <c r="C17" s="14">
        <f>[1]Elproduktion!$H$241</f>
        <v>8.75</v>
      </c>
      <c r="D17" s="15"/>
      <c r="E17" s="23"/>
      <c r="F17" s="26"/>
      <c r="G17" s="23"/>
      <c r="H17" s="27"/>
      <c r="I17" s="28">
        <f t="shared" ref="I17:N17" si="4">I16/SUM($I$16:$N$16)</f>
        <v>0.32404777188904621</v>
      </c>
      <c r="J17" s="28">
        <f t="shared" si="4"/>
        <v>4.920390423239842E-2</v>
      </c>
      <c r="K17" s="28">
        <f t="shared" si="4"/>
        <v>0.11544426473284106</v>
      </c>
      <c r="L17" s="28">
        <f t="shared" si="4"/>
        <v>4.0355450258989178E-2</v>
      </c>
      <c r="M17" s="28">
        <f t="shared" si="4"/>
        <v>0.39011319342692274</v>
      </c>
      <c r="N17" s="28">
        <f t="shared" si="4"/>
        <v>8.0835415459802301E-2</v>
      </c>
      <c r="O17" s="29">
        <f>SUM(I16:N16)</f>
        <v>634462.00787455484</v>
      </c>
      <c r="P17" s="30" t="s">
        <v>29</v>
      </c>
    </row>
    <row r="18" spans="1:16" x14ac:dyDescent="0.3">
      <c r="A18" s="11">
        <f>SUM(C18)/$C$19</f>
        <v>-0.38684125483874926</v>
      </c>
      <c r="B18" s="12" t="s">
        <v>30</v>
      </c>
      <c r="C18" s="13">
        <f>O14+F14-E18-G18-C14+E23</f>
        <v>-263384.1847826087</v>
      </c>
      <c r="D18" s="14"/>
      <c r="E18" s="14"/>
      <c r="F18" s="14">
        <f>[1]FjVproduktion!$H$332</f>
        <v>98701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1</v>
      </c>
      <c r="B19" s="30" t="s">
        <v>31</v>
      </c>
      <c r="C19" s="29">
        <f>SUM(C4:G14)-F14+C18</f>
        <v>680858.57309194608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12882</v>
      </c>
      <c r="D22" s="33"/>
      <c r="E22" s="35">
        <f>SUM(E4:E12)-E18</f>
        <v>0</v>
      </c>
      <c r="F22" s="35">
        <f>SUM(F4:F12)+F14-F18</f>
        <v>12882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33514.565217391297</v>
      </c>
      <c r="D23" s="33"/>
      <c r="E23" s="35">
        <f>(1/0.92-1)*(O14-G18)</f>
        <v>16479.565217391293</v>
      </c>
      <c r="F23" s="35">
        <f>F18+F13-O13</f>
        <v>17035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46396.565217391297</v>
      </c>
      <c r="D24" s="33"/>
      <c r="E24" s="35">
        <f>E23+E22</f>
        <v>16479.565217391293</v>
      </c>
      <c r="F24" s="35">
        <f>F23+F22</f>
        <v>29917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680858.57309194608</v>
      </c>
      <c r="D25" s="1" t="str">
        <f>IF(C19=C25,"OK","FEL")</f>
        <v>OK</v>
      </c>
      <c r="E25" s="1"/>
      <c r="F25" s="1"/>
      <c r="G25" s="3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31"/>
  <sheetViews>
    <sheetView workbookViewId="0">
      <selection activeCell="G34" sqref="E29:G34"/>
    </sheetView>
  </sheetViews>
  <sheetFormatPr defaultRowHeight="14.4" x14ac:dyDescent="0.3"/>
  <cols>
    <col min="1" max="1" width="9.88671875" bestFit="1" customWidth="1"/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11.33203125" customWidth="1"/>
    <col min="10" max="10" width="11.44140625" bestFit="1" customWidth="1"/>
    <col min="11" max="11" width="9" bestFit="1" customWidth="1"/>
    <col min="12" max="12" width="12" bestFit="1" customWidth="1"/>
    <col min="13" max="13" width="11.33203125" bestFit="1" customWidth="1"/>
    <col min="14" max="14" width="7.88671875" bestFit="1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40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0.18660581704001222</v>
      </c>
      <c r="B4" s="12" t="s">
        <v>14</v>
      </c>
      <c r="C4" s="13">
        <f>O4</f>
        <v>1467219</v>
      </c>
      <c r="D4" s="14"/>
      <c r="E4" s="14">
        <f>[1]Elproduktion!$H251</f>
        <v>380.91541843237627</v>
      </c>
      <c r="F4" s="14">
        <f>[1]FjVproduktion!$H341+[1]FjVproduktion!$H349</f>
        <v>3194</v>
      </c>
      <c r="G4" s="15"/>
      <c r="H4" s="16">
        <f t="shared" ref="H4:H12" si="0">SUM(C4:G4)</f>
        <v>1470793.9154184323</v>
      </c>
      <c r="I4" s="14">
        <f>[1]Användning!$H535+[1]Användning!$H544+[1]Användning!$H553</f>
        <v>1212</v>
      </c>
      <c r="J4" s="15">
        <f>[1]Användning!$H508</f>
        <v>1717</v>
      </c>
      <c r="K4" s="14">
        <f>[1]Användning!$H499</f>
        <v>72368</v>
      </c>
      <c r="L4" s="15">
        <f>[1]Användning!$H490</f>
        <v>9536</v>
      </c>
      <c r="M4" s="15">
        <f>[1]Användning!$H517</f>
        <v>1317941</v>
      </c>
      <c r="N4" s="15">
        <f>[1]Användning!$H526</f>
        <v>64445</v>
      </c>
      <c r="O4" s="17">
        <f>SUM(I4:N4)</f>
        <v>1467219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>
        <f>[1]Elproduktion!$H252</f>
        <v>0</v>
      </c>
      <c r="G5" s="15"/>
      <c r="H5" s="16">
        <f t="shared" si="0"/>
        <v>0</v>
      </c>
      <c r="I5" s="14">
        <f>[1]Användning!$H536+[1]Användning!$H545+[1]Användning!$H554</f>
        <v>0</v>
      </c>
      <c r="J5" s="15">
        <f>[1]Användning!$H509</f>
        <v>0</v>
      </c>
      <c r="K5" s="14">
        <f>[1]Användning!$H500</f>
        <v>0</v>
      </c>
      <c r="L5" s="15">
        <f>[1]Användning!$H491</f>
        <v>0</v>
      </c>
      <c r="M5" s="15">
        <f>[1]Användning!$H518</f>
        <v>0</v>
      </c>
      <c r="N5" s="15">
        <f>[1]Användning!$H527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/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/>
      <c r="F7" s="14">
        <v>124824</v>
      </c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7.4130063795592952E-3</v>
      </c>
      <c r="B8" s="12" t="s">
        <v>16</v>
      </c>
      <c r="C8" s="13">
        <f t="shared" si="1"/>
        <v>57418</v>
      </c>
      <c r="D8" s="14"/>
      <c r="E8" s="14">
        <f>[1]Elproduktion!$H253</f>
        <v>0</v>
      </c>
      <c r="F8" s="14">
        <f>[1]FjVproduktion!$H343+[1]FjVproduktion!$H351</f>
        <v>1010</v>
      </c>
      <c r="G8" s="15"/>
      <c r="H8" s="16">
        <f t="shared" si="0"/>
        <v>58428</v>
      </c>
      <c r="I8" s="14">
        <f>[1]Användning!$H537+[1]Användning!$H546+[1]Användning!$H555</f>
        <v>0</v>
      </c>
      <c r="J8" s="15">
        <f>[1]Användning!$H510</f>
        <v>0</v>
      </c>
      <c r="K8" s="14">
        <f>[1]Användning!$H501</f>
        <v>53788</v>
      </c>
      <c r="L8" s="15">
        <f>[1]Användning!$H492</f>
        <v>0</v>
      </c>
      <c r="M8" s="15">
        <f>[1]Användning!$H519</f>
        <v>3630</v>
      </c>
      <c r="N8" s="15">
        <f>[1]Användning!$H528</f>
        <v>0</v>
      </c>
      <c r="O8" s="17">
        <f t="shared" ref="O8:O12" si="2">SUM(I8:N8)</f>
        <v>57418</v>
      </c>
      <c r="P8" s="18" t="s">
        <v>16</v>
      </c>
    </row>
    <row r="9" spans="1:16" ht="15" x14ac:dyDescent="0.25">
      <c r="A9" s="11">
        <f>SUM(C9:G9)/$C$19</f>
        <v>2.7526121244671502E-2</v>
      </c>
      <c r="B9" s="12" t="s">
        <v>17</v>
      </c>
      <c r="C9" s="13">
        <f t="shared" si="1"/>
        <v>136672</v>
      </c>
      <c r="D9" s="14"/>
      <c r="E9" s="14">
        <f>[1]Elproduktion!$H254</f>
        <v>0</v>
      </c>
      <c r="F9" s="14">
        <f>[1]FjVproduktion!$H344+[1]FjVproduktion!$H352</f>
        <v>284</v>
      </c>
      <c r="G9" s="15">
        <f>[1]Elproduktion!$H$262</f>
        <v>80000</v>
      </c>
      <c r="H9" s="16">
        <f t="shared" si="0"/>
        <v>216956</v>
      </c>
      <c r="I9" s="14">
        <f>[1]Användning!$H538+[1]Användning!$H547+[1]Användning!$H556</f>
        <v>0</v>
      </c>
      <c r="J9" s="15">
        <f>[1]Användning!$H511</f>
        <v>0</v>
      </c>
      <c r="K9" s="14">
        <v>6604</v>
      </c>
      <c r="L9" s="15">
        <f>[1]Användning!$H493</f>
        <v>999</v>
      </c>
      <c r="M9" s="15">
        <f>[1]Användning!$H520</f>
        <v>129069</v>
      </c>
      <c r="N9" s="15">
        <f>[1]Användning!$H529</f>
        <v>0</v>
      </c>
      <c r="O9" s="17">
        <f t="shared" si="2"/>
        <v>136672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3172701</v>
      </c>
      <c r="D10" s="14"/>
      <c r="E10" s="14"/>
      <c r="F10" s="14"/>
      <c r="G10" s="15"/>
      <c r="H10" s="16"/>
      <c r="I10" s="14"/>
      <c r="J10" s="15"/>
      <c r="K10" s="14">
        <v>3172701</v>
      </c>
      <c r="L10" s="15"/>
      <c r="M10" s="15"/>
      <c r="N10" s="15"/>
      <c r="O10" s="17">
        <f t="shared" si="2"/>
        <v>3172701</v>
      </c>
      <c r="P10" s="18" t="s">
        <v>48</v>
      </c>
    </row>
    <row r="11" spans="1:16" x14ac:dyDescent="0.3">
      <c r="A11" s="11">
        <f>SUM(C11:G11)/$C$19</f>
        <v>0.13366390356312588</v>
      </c>
      <c r="B11" s="12" t="s">
        <v>18</v>
      </c>
      <c r="C11" s="13">
        <f t="shared" si="1"/>
        <v>540367.0027277437</v>
      </c>
      <c r="D11" s="14"/>
      <c r="E11" s="14">
        <f>[1]Elproduktion!$H255</f>
        <v>76285.751248234301</v>
      </c>
      <c r="F11" s="14">
        <f>[1]FjVproduktion!$H$393</f>
        <v>436862.4</v>
      </c>
      <c r="G11" s="15"/>
      <c r="H11" s="16">
        <f t="shared" si="0"/>
        <v>1053515.153975978</v>
      </c>
      <c r="I11" s="14">
        <f>[1]Användning!$H539+[1]Användning!$H548+[1]Användning!$H557</f>
        <v>76176</v>
      </c>
      <c r="J11" s="15">
        <f>[1]Användning!$H512</f>
        <v>0</v>
      </c>
      <c r="K11" s="14">
        <f>[1]Användning!$H503</f>
        <v>464191.0027277437</v>
      </c>
      <c r="L11" s="15">
        <f>[1]Användning!$H494</f>
        <v>0</v>
      </c>
      <c r="M11" s="15">
        <f>[1]Användning!$H521</f>
        <v>0</v>
      </c>
      <c r="N11" s="15">
        <f>[1]Användning!$H530</f>
        <v>0</v>
      </c>
      <c r="O11" s="17">
        <f t="shared" si="2"/>
        <v>540367.0027277437</v>
      </c>
      <c r="P11" s="18" t="s">
        <v>18</v>
      </c>
    </row>
    <row r="12" spans="1:16" ht="15" x14ac:dyDescent="0.25">
      <c r="A12" s="11">
        <f>SUM(C12:G12)/$C$19</f>
        <v>7.8887973568986768E-4</v>
      </c>
      <c r="B12" s="12" t="s">
        <v>19</v>
      </c>
      <c r="C12" s="13">
        <f t="shared" si="1"/>
        <v>6217.81</v>
      </c>
      <c r="D12" s="15"/>
      <c r="E12" s="14">
        <f>[1]Elproduktion!$H256</f>
        <v>0</v>
      </c>
      <c r="F12" s="14">
        <f>[1]FjVproduktion!$H$394</f>
        <v>0</v>
      </c>
      <c r="G12" s="15"/>
      <c r="H12" s="16">
        <f t="shared" si="0"/>
        <v>6217.81</v>
      </c>
      <c r="I12" s="14">
        <f>[1]Användning!$H540+[1]Användning!$H549+[1]Användning!$H558</f>
        <v>0</v>
      </c>
      <c r="J12" s="15">
        <f>[1]Användning!$H513</f>
        <v>0</v>
      </c>
      <c r="K12" s="14">
        <f>[1]Användning!$H504</f>
        <v>0</v>
      </c>
      <c r="L12" s="15">
        <f>[1]Användning!$H495</f>
        <v>0</v>
      </c>
      <c r="M12" s="15">
        <f>[1]Användning!$H522</f>
        <v>6217.81</v>
      </c>
      <c r="N12" s="15">
        <f>[1]Användning!$H531</f>
        <v>0</v>
      </c>
      <c r="O12" s="17">
        <f t="shared" si="2"/>
        <v>6217.81</v>
      </c>
      <c r="P12" s="18" t="s">
        <v>19</v>
      </c>
    </row>
    <row r="13" spans="1:16" x14ac:dyDescent="0.3">
      <c r="A13" s="11">
        <f>SUM(C13:G13)/$C$19</f>
        <v>3.444223746566117E-2</v>
      </c>
      <c r="B13" s="12" t="s">
        <v>20</v>
      </c>
      <c r="C13" s="12"/>
      <c r="D13" s="19"/>
      <c r="E13" s="15"/>
      <c r="F13" s="14">
        <f>[1]FjVproduktion!$H$372</f>
        <v>271467.59999999998</v>
      </c>
      <c r="G13" s="15"/>
      <c r="H13" s="16">
        <f>SUM(C13:G13)</f>
        <v>271467.59999999998</v>
      </c>
      <c r="I13" s="14">
        <f>[1]Användning!$H541+[1]Användning!$H550+[1]Användning!$H559</f>
        <v>493241</v>
      </c>
      <c r="J13" s="15">
        <f>[1]Användning!$H514</f>
        <v>116273</v>
      </c>
      <c r="K13" s="14">
        <f>[1]Användning!$H505</f>
        <v>39992</v>
      </c>
      <c r="L13" s="15">
        <f>[1]Användning!$H496</f>
        <v>0</v>
      </c>
      <c r="M13" s="15">
        <f>[1]Användning!$H523</f>
        <v>0</v>
      </c>
      <c r="N13" s="15">
        <f>[1]Användning!$H532</f>
        <v>75894</v>
      </c>
      <c r="O13" s="20">
        <f>SUM(I13:N13)</f>
        <v>725400</v>
      </c>
      <c r="P13" s="18" t="s">
        <v>21</v>
      </c>
    </row>
    <row r="14" spans="1:16" ht="15" x14ac:dyDescent="0.25">
      <c r="A14" s="11"/>
      <c r="B14" s="21" t="s">
        <v>22</v>
      </c>
      <c r="C14" s="38">
        <f>SUM(C15:C17)</f>
        <v>37766.354754524924</v>
      </c>
      <c r="E14" s="22"/>
      <c r="F14" s="22">
        <f>[1]FjVproduktion!$H$356</f>
        <v>9357</v>
      </c>
      <c r="G14" s="22"/>
      <c r="H14" s="16">
        <f>SUM(C15:C18)</f>
        <v>1506918.956521739</v>
      </c>
      <c r="I14" s="14">
        <f>[1]Användning!$H542+[1]Användning!$H551+[1]Användning!$H560</f>
        <v>280500</v>
      </c>
      <c r="J14" s="15">
        <f>[1]Användning!$H515</f>
        <v>103669</v>
      </c>
      <c r="K14" s="14">
        <f>[1]Användning!$H506</f>
        <v>862958</v>
      </c>
      <c r="L14" s="15">
        <f>[1]Användning!$H497</f>
        <v>7349</v>
      </c>
      <c r="M14" s="15">
        <f>[1]Användning!$H524</f>
        <v>2435</v>
      </c>
      <c r="N14" s="15">
        <f>[1]Användning!$H533</f>
        <v>264326</v>
      </c>
      <c r="O14" s="17">
        <f>SUM(I14:N14)</f>
        <v>1521237</v>
      </c>
      <c r="P14" s="18" t="s">
        <v>23</v>
      </c>
    </row>
    <row r="15" spans="1:16" x14ac:dyDescent="0.3">
      <c r="A15" s="11">
        <f>SUM(C15:G15)/$C$19</f>
        <v>4.5674715832158324E-3</v>
      </c>
      <c r="B15" s="12" t="s">
        <v>24</v>
      </c>
      <c r="C15" s="15">
        <f>[1]Elproduktion!$H$266</f>
        <v>36000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2.1966426782661682E-4</v>
      </c>
      <c r="B16" s="12" t="s">
        <v>26</v>
      </c>
      <c r="C16" s="14">
        <f>[1]Elproduktion!$H$274</f>
        <v>1731.3547545249223</v>
      </c>
      <c r="D16" s="15"/>
      <c r="E16" s="23"/>
      <c r="F16" s="23"/>
      <c r="G16" s="23"/>
      <c r="H16" s="19"/>
      <c r="I16" s="24">
        <f t="shared" ref="I16:O16" si="3">SUM(I4:I15)</f>
        <v>851129</v>
      </c>
      <c r="J16" s="24">
        <f t="shared" si="3"/>
        <v>221659</v>
      </c>
      <c r="K16" s="24">
        <f t="shared" si="3"/>
        <v>4672602.0027277432</v>
      </c>
      <c r="L16" s="24">
        <f t="shared" si="3"/>
        <v>17884</v>
      </c>
      <c r="M16" s="24">
        <f t="shared" si="3"/>
        <v>1459292.81</v>
      </c>
      <c r="N16" s="24">
        <f t="shared" si="3"/>
        <v>404665</v>
      </c>
      <c r="O16" s="25">
        <f t="shared" si="3"/>
        <v>7627231.8127277428</v>
      </c>
      <c r="P16" s="18" t="s">
        <v>27</v>
      </c>
    </row>
    <row r="17" spans="1:16" x14ac:dyDescent="0.3">
      <c r="A17" s="11">
        <f>SUM(C17:G17)/$C$19</f>
        <v>4.4405973725709482E-6</v>
      </c>
      <c r="B17" s="12" t="s">
        <v>28</v>
      </c>
      <c r="C17" s="14">
        <f>[1]Elproduktion!$H$282</f>
        <v>35</v>
      </c>
      <c r="D17" s="15"/>
      <c r="E17" s="23"/>
      <c r="F17" s="26"/>
      <c r="G17" s="23"/>
      <c r="H17" s="27"/>
      <c r="I17" s="28">
        <f t="shared" ref="I17:N17" si="4">I16/SUM($I$16:$N$16)</f>
        <v>0.11159081314136811</v>
      </c>
      <c r="J17" s="28">
        <f t="shared" si="4"/>
        <v>2.9061526572473167E-2</v>
      </c>
      <c r="K17" s="28">
        <f t="shared" si="4"/>
        <v>0.61262095049090559</v>
      </c>
      <c r="L17" s="28">
        <f t="shared" si="4"/>
        <v>2.3447563203935328E-3</v>
      </c>
      <c r="M17" s="28">
        <f t="shared" si="4"/>
        <v>0.19132666291390846</v>
      </c>
      <c r="N17" s="28">
        <f t="shared" si="4"/>
        <v>5.3055290560951075E-2</v>
      </c>
      <c r="O17" s="29">
        <f>SUM(I16:N16)</f>
        <v>7627231.8127277438</v>
      </c>
      <c r="P17" s="30" t="s">
        <v>29</v>
      </c>
    </row>
    <row r="18" spans="1:16" x14ac:dyDescent="0.3">
      <c r="A18" s="11">
        <f>SUM(C18)/$C$19</f>
        <v>0.18639757666609322</v>
      </c>
      <c r="B18" s="12" t="s">
        <v>30</v>
      </c>
      <c r="C18" s="13">
        <f>O14+F14-E18-G18-C14+E23</f>
        <v>1469152.601767214</v>
      </c>
      <c r="D18" s="14"/>
      <c r="E18" s="14">
        <f>[1]Elproduktion!$H$250</f>
        <v>69000</v>
      </c>
      <c r="F18" s="14">
        <f>[1]FjVproduktion!$H$388-[1]FjVproduktion!$H$372</f>
        <v>512532.4</v>
      </c>
      <c r="G18" s="15">
        <f>[1]Elproduktion!$H$258</f>
        <v>80000</v>
      </c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0.58162911854322819</v>
      </c>
      <c r="B19" s="30" t="s">
        <v>31</v>
      </c>
      <c r="C19" s="29">
        <f>SUM(C4:G14)-F14+C18</f>
        <v>7881822.4359161491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70665.666666666672</v>
      </c>
      <c r="D22" s="33"/>
      <c r="E22" s="35">
        <f>SUM(E4:E12)-E18</f>
        <v>7666.6666666666715</v>
      </c>
      <c r="F22" s="35">
        <f>SUM(F4:F12)+F14-F18</f>
        <v>62999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183924.95652173905</v>
      </c>
      <c r="D23" s="33"/>
      <c r="E23" s="35">
        <f>(1/0.92-1)*(O14-G18)</f>
        <v>125324.95652173905</v>
      </c>
      <c r="F23" s="35">
        <f>F18+F13-O13</f>
        <v>58600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254590.62318840571</v>
      </c>
      <c r="D24" s="33"/>
      <c r="E24" s="35">
        <f>E23+E22</f>
        <v>132991.62318840571</v>
      </c>
      <c r="F24" s="35">
        <f>F23+F22</f>
        <v>121599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7881822.4359161491</v>
      </c>
      <c r="D25" s="1" t="str">
        <f>IF(C19=C25,"OK","FEL")</f>
        <v>OK</v>
      </c>
      <c r="E25" s="1"/>
      <c r="F25" s="1"/>
      <c r="G25" s="31"/>
    </row>
    <row r="29" spans="1:16" x14ac:dyDescent="0.3">
      <c r="F29" s="41"/>
    </row>
    <row r="30" spans="1:16" x14ac:dyDescent="0.3">
      <c r="F30" s="41"/>
    </row>
    <row r="31" spans="1:16" x14ac:dyDescent="0.3">
      <c r="F31" s="4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9"/>
  <sheetViews>
    <sheetView workbookViewId="0">
      <selection activeCell="G35" sqref="F26:G35"/>
    </sheetView>
  </sheetViews>
  <sheetFormatPr defaultRowHeight="14.4" x14ac:dyDescent="0.3"/>
  <cols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8" bestFit="1" customWidth="1"/>
    <col min="10" max="10" width="11.44140625" bestFit="1" customWidth="1"/>
    <col min="11" max="11" width="9" bestFit="1" customWidth="1"/>
    <col min="12" max="12" width="12" bestFit="1" customWidth="1"/>
    <col min="13" max="13" width="11.33203125" bestFit="1" customWidth="1"/>
    <col min="14" max="14" width="7.88671875" bestFit="1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39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0.17570090621228796</v>
      </c>
      <c r="B4" s="12" t="s">
        <v>14</v>
      </c>
      <c r="C4" s="13">
        <f>O4</f>
        <v>353212.55914910615</v>
      </c>
      <c r="D4" s="14"/>
      <c r="E4" s="14">
        <f>[1]Elproduktion!$H292</f>
        <v>106</v>
      </c>
      <c r="F4" s="14">
        <f>[1]FjVproduktion!$H445</f>
        <v>2000</v>
      </c>
      <c r="G4" s="15"/>
      <c r="H4" s="16">
        <f t="shared" ref="H4:H12" si="0">SUM(C4:G4)</f>
        <v>355318.55914910615</v>
      </c>
      <c r="I4" s="14">
        <f>[1]Användning!$H616+[1]Användning!$H625+[1]Användning!$H634</f>
        <v>525.15214910612406</v>
      </c>
      <c r="J4" s="15">
        <f>[1]Användning!$H589</f>
        <v>241</v>
      </c>
      <c r="K4" s="14">
        <f>[1]Användning!$H580</f>
        <v>52613.406999999999</v>
      </c>
      <c r="L4" s="15">
        <f>[1]Användning!$H571</f>
        <v>9908</v>
      </c>
      <c r="M4" s="15">
        <f>[1]Användning!$H598</f>
        <v>288793</v>
      </c>
      <c r="N4" s="15">
        <f>[1]Användning!$H607</f>
        <v>1132</v>
      </c>
      <c r="O4" s="17">
        <f>SUM(I4:N4)</f>
        <v>353212.55914910615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G5" s="15"/>
      <c r="H5" s="16">
        <f>SUM(C5:G5)</f>
        <v>0</v>
      </c>
      <c r="I5" s="14">
        <f>[1]Användning!$H617+[1]Användning!$H626+[1]Användning!$H635</f>
        <v>0</v>
      </c>
      <c r="J5" s="15">
        <f>[1]Användning!$H590</f>
        <v>0</v>
      </c>
      <c r="K5" s="14">
        <f>[1]Användning!$H581</f>
        <v>0</v>
      </c>
      <c r="L5" s="15">
        <f>[1]Användning!$H572</f>
        <v>0</v>
      </c>
      <c r="M5" s="15">
        <f>[1]Användning!$H599</f>
        <v>0</v>
      </c>
      <c r="N5" s="15">
        <f>[1]Användning!$H608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/>
      <c r="D6" s="15"/>
      <c r="E6" s="14">
        <f>[1]Elproduktion!$H293</f>
        <v>7946</v>
      </c>
      <c r="F6" s="14">
        <f>[1]FjVproduktion!$H446</f>
        <v>92799</v>
      </c>
      <c r="G6" s="15"/>
      <c r="H6" s="16">
        <f>SUM(C6:G6)</f>
        <v>100745</v>
      </c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/>
      <c r="D7" s="15"/>
      <c r="E7" s="14"/>
      <c r="F7" s="14">
        <v>15813</v>
      </c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0.13382541516398622</v>
      </c>
      <c r="B8" s="12" t="s">
        <v>16</v>
      </c>
      <c r="C8" s="13">
        <f t="shared" si="1"/>
        <v>265569.08333333331</v>
      </c>
      <c r="D8" s="14"/>
      <c r="E8" s="14">
        <f>[1]Elproduktion!$H294</f>
        <v>0</v>
      </c>
      <c r="F8" s="14">
        <f>[1]FjVproduktion!$H447</f>
        <v>5065</v>
      </c>
      <c r="G8" s="15"/>
      <c r="H8" s="16">
        <f t="shared" si="0"/>
        <v>270634.08333333331</v>
      </c>
      <c r="I8" s="14">
        <f>[1]Användning!$H618+[1]Användning!$H627+[1]Användning!$H636</f>
        <v>0</v>
      </c>
      <c r="J8" s="15">
        <f>[1]Användning!$H591</f>
        <v>0</v>
      </c>
      <c r="K8" s="14">
        <f>[1]Användning!$H582</f>
        <v>265569.08333333331</v>
      </c>
      <c r="L8" s="15">
        <f>[1]Användning!$H573</f>
        <v>0</v>
      </c>
      <c r="M8" s="15">
        <f>[1]Användning!$H600</f>
        <v>0</v>
      </c>
      <c r="N8" s="15">
        <f>[1]Användning!$H609</f>
        <v>0</v>
      </c>
      <c r="O8" s="17">
        <f t="shared" ref="O8:O12" si="2">SUM(I8:N8)</f>
        <v>265569.08333333331</v>
      </c>
      <c r="P8" s="18" t="s">
        <v>16</v>
      </c>
    </row>
    <row r="9" spans="1:16" ht="15" x14ac:dyDescent="0.25">
      <c r="A9" s="11">
        <f>SUM(C9:G9)/$C$19</f>
        <v>1.3618210567649666E-2</v>
      </c>
      <c r="B9" s="12" t="s">
        <v>17</v>
      </c>
      <c r="C9" s="13">
        <f t="shared" si="1"/>
        <v>27540</v>
      </c>
      <c r="D9" s="14"/>
      <c r="E9" s="14">
        <f>[1]Elproduktion!$H295</f>
        <v>0</v>
      </c>
      <c r="F9" s="14">
        <f>[1]FjVproduktion!$H448</f>
        <v>0</v>
      </c>
      <c r="G9" s="15"/>
      <c r="H9" s="16">
        <f t="shared" si="0"/>
        <v>27540</v>
      </c>
      <c r="I9" s="14">
        <f>[1]Användning!$H619+[1]Användning!$H628+[1]Användning!$H637</f>
        <v>0</v>
      </c>
      <c r="J9" s="15">
        <f>[1]Användning!$H592</f>
        <v>0</v>
      </c>
      <c r="K9" s="14">
        <f>[1]Användning!$H583</f>
        <v>1120</v>
      </c>
      <c r="L9" s="15">
        <f>[1]Användning!$H574</f>
        <v>868</v>
      </c>
      <c r="M9" s="15">
        <f>[1]Användning!$H601</f>
        <v>25552</v>
      </c>
      <c r="N9" s="15">
        <f>[1]Användning!$H610</f>
        <v>0</v>
      </c>
      <c r="O9" s="17">
        <f t="shared" si="2"/>
        <v>27540</v>
      </c>
      <c r="P9" s="18" t="s">
        <v>17</v>
      </c>
    </row>
    <row r="10" spans="1:16" ht="15" x14ac:dyDescent="0.25">
      <c r="A10" s="11"/>
      <c r="B10" s="12" t="s">
        <v>48</v>
      </c>
      <c r="C10" s="13"/>
      <c r="D10" s="14"/>
      <c r="E10" s="14"/>
      <c r="F10" s="14"/>
      <c r="G10" s="15"/>
      <c r="H10" s="16"/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0.11872196747611809</v>
      </c>
      <c r="B11" s="12" t="s">
        <v>18</v>
      </c>
      <c r="C11" s="13">
        <f t="shared" si="1"/>
        <v>64497.5</v>
      </c>
      <c r="D11" s="14"/>
      <c r="E11" s="14">
        <f>[1]Elproduktion!$H296</f>
        <v>10360</v>
      </c>
      <c r="F11" s="14">
        <f>[1]FjVproduktion!$H449-F7</f>
        <v>165233</v>
      </c>
      <c r="G11" s="15"/>
      <c r="H11" s="16">
        <f t="shared" si="0"/>
        <v>240090.5</v>
      </c>
      <c r="I11" s="14">
        <f>[1]Användning!$H620+[1]Användning!$H629+[1]Användning!$H638</f>
        <v>64013</v>
      </c>
      <c r="J11" s="15">
        <f>[1]Användning!$H593</f>
        <v>0</v>
      </c>
      <c r="K11" s="14">
        <f>[1]Användning!$H584</f>
        <v>484.5</v>
      </c>
      <c r="L11" s="15">
        <f>[1]Användning!$H575</f>
        <v>0</v>
      </c>
      <c r="M11" s="15">
        <f>[1]Användning!$H602</f>
        <v>0</v>
      </c>
      <c r="N11" s="15">
        <f>[1]Användning!$H611</f>
        <v>0</v>
      </c>
      <c r="O11" s="17">
        <f t="shared" si="2"/>
        <v>64497.5</v>
      </c>
      <c r="P11" s="18" t="s">
        <v>18</v>
      </c>
    </row>
    <row r="12" spans="1:16" ht="15" x14ac:dyDescent="0.25">
      <c r="A12" s="11">
        <f>SUM(C12:G12)/$C$19</f>
        <v>9.0002435259519417E-4</v>
      </c>
      <c r="B12" s="12" t="s">
        <v>19</v>
      </c>
      <c r="C12" s="13">
        <f t="shared" si="1"/>
        <v>1820.112161384322</v>
      </c>
      <c r="D12" s="15"/>
      <c r="E12" s="14">
        <f>[1]Elproduktion!$H297</f>
        <v>0</v>
      </c>
      <c r="F12" s="14">
        <f>[1]FjVproduktion!$H450</f>
        <v>0</v>
      </c>
      <c r="G12" s="15"/>
      <c r="H12" s="16">
        <f t="shared" si="0"/>
        <v>1820.112161384322</v>
      </c>
      <c r="I12" s="14">
        <f>[1]Användning!$H621+[1]Användning!$H630+[1]Användning!$H639</f>
        <v>0</v>
      </c>
      <c r="J12" s="14">
        <f>[1]Användning!$H594</f>
        <v>1820.112161384322</v>
      </c>
      <c r="K12" s="14">
        <f>[1]Användning!$H585</f>
        <v>0</v>
      </c>
      <c r="L12" s="15">
        <f>[1]Användning!$H576</f>
        <v>0</v>
      </c>
      <c r="M12" s="15">
        <f>[1]Användning!$H603</f>
        <v>0</v>
      </c>
      <c r="N12" s="15">
        <f>[1]Användning!$H612</f>
        <v>0</v>
      </c>
      <c r="O12" s="17">
        <f t="shared" si="2"/>
        <v>1820.112161384322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/>
      <c r="G13" s="15"/>
      <c r="H13" s="16">
        <f>SUM(C13:G13)</f>
        <v>0</v>
      </c>
      <c r="I13" s="14">
        <f>[1]Användning!$H622+[1]Användning!$H631+[1]Användning!$H640</f>
        <v>146406</v>
      </c>
      <c r="J13" s="15">
        <f>[1]Användning!$H595</f>
        <v>26349</v>
      </c>
      <c r="K13" s="14">
        <f>[1]Användning!$H586</f>
        <v>27830</v>
      </c>
      <c r="L13" s="15">
        <f>[1]Användning!$H577</f>
        <v>0</v>
      </c>
      <c r="M13" s="15">
        <f>[1]Användning!$H604</f>
        <v>0</v>
      </c>
      <c r="N13" s="15">
        <f>[1]Användning!$H613</f>
        <v>27063</v>
      </c>
      <c r="O13" s="20">
        <f>SUM(I13:N13)</f>
        <v>227648</v>
      </c>
      <c r="P13" s="18" t="s">
        <v>21</v>
      </c>
    </row>
    <row r="14" spans="1:16" ht="15" x14ac:dyDescent="0.25">
      <c r="A14" s="11"/>
      <c r="B14" s="21" t="s">
        <v>22</v>
      </c>
      <c r="C14" s="38">
        <f>SUM(C15:C17)</f>
        <v>36269.848814857229</v>
      </c>
      <c r="E14" s="22"/>
      <c r="F14" s="22"/>
      <c r="G14" s="22"/>
      <c r="H14" s="16">
        <f>SUM(C15:C18)</f>
        <v>1010330.8712704153</v>
      </c>
      <c r="I14" s="14">
        <f>[1]Användning!$H623+[1]Användning!$H632+[1]Användning!$H641</f>
        <v>140801</v>
      </c>
      <c r="J14" s="15">
        <f>[1]Användning!$H596</f>
        <v>33021</v>
      </c>
      <c r="K14" s="14">
        <f>[1]Användning!$H587</f>
        <v>678103</v>
      </c>
      <c r="L14" s="14">
        <f>[1]Användning!$H578</f>
        <v>6852.5615687820264</v>
      </c>
      <c r="M14" s="15">
        <f>[1]Användning!$H605</f>
        <v>787</v>
      </c>
      <c r="N14" s="15">
        <f>[1]Användning!$H614</f>
        <v>84957</v>
      </c>
      <c r="O14" s="17">
        <f>SUM(I14:N14)</f>
        <v>944521.56156878208</v>
      </c>
      <c r="P14" s="18" t="s">
        <v>23</v>
      </c>
    </row>
    <row r="15" spans="1:16" x14ac:dyDescent="0.3">
      <c r="A15" s="11">
        <f>SUM(C15:G15)/$C$19</f>
        <v>5.6465630527230042E-3</v>
      </c>
      <c r="B15" s="12" t="s">
        <v>24</v>
      </c>
      <c r="C15" s="15">
        <f>[1]Elproduktion!$H$307</f>
        <v>11419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1.2271266102882318E-2</v>
      </c>
      <c r="B16" s="12" t="s">
        <v>26</v>
      </c>
      <c r="C16" s="14">
        <f>[1]Elproduktion!$H$315</f>
        <v>24816.084814857222</v>
      </c>
      <c r="D16" s="15"/>
      <c r="E16" s="23"/>
      <c r="F16" s="23"/>
      <c r="G16" s="23"/>
      <c r="H16" s="19"/>
      <c r="I16" s="24">
        <f>SUM(I4:I15)</f>
        <v>351745.15214910614</v>
      </c>
      <c r="J16" s="24">
        <f t="shared" ref="J16:O16" si="3">SUM(J4:J15)</f>
        <v>61431.112161384321</v>
      </c>
      <c r="K16" s="24">
        <f t="shared" si="3"/>
        <v>1025719.9903333334</v>
      </c>
      <c r="L16" s="24">
        <f t="shared" si="3"/>
        <v>17628.561568782025</v>
      </c>
      <c r="M16" s="24">
        <f t="shared" si="3"/>
        <v>315132</v>
      </c>
      <c r="N16" s="24">
        <f t="shared" si="3"/>
        <v>113152</v>
      </c>
      <c r="O16" s="25">
        <f t="shared" si="3"/>
        <v>1884808.8162126059</v>
      </c>
      <c r="P16" s="18" t="s">
        <v>27</v>
      </c>
    </row>
    <row r="17" spans="1:16" x14ac:dyDescent="0.3">
      <c r="A17" s="11">
        <f>SUM(C17:G17)/$C$19</f>
        <v>1.7190394777551672E-5</v>
      </c>
      <c r="B17" s="12" t="s">
        <v>28</v>
      </c>
      <c r="C17" s="14">
        <f>[1]Elproduktion!$H$323</f>
        <v>34.764000000000003</v>
      </c>
      <c r="D17" s="15"/>
      <c r="E17" s="23"/>
      <c r="F17" s="26"/>
      <c r="G17" s="23"/>
      <c r="H17" s="27"/>
      <c r="I17" s="28">
        <f t="shared" ref="I17:N17" si="4">I16/SUM($I$16:$N$16)</f>
        <v>0.18662113054835658</v>
      </c>
      <c r="J17" s="28">
        <f t="shared" si="4"/>
        <v>3.2592755102252721E-2</v>
      </c>
      <c r="K17" s="28">
        <f t="shared" si="4"/>
        <v>0.54420373117441556</v>
      </c>
      <c r="L17" s="28">
        <f t="shared" si="4"/>
        <v>9.3529706658553365E-3</v>
      </c>
      <c r="M17" s="28">
        <f t="shared" si="4"/>
        <v>0.16719573746117983</v>
      </c>
      <c r="N17" s="28">
        <f t="shared" si="4"/>
        <v>6.0033675047939973E-2</v>
      </c>
      <c r="O17" s="29">
        <f>SUM(I16:N16)</f>
        <v>1884808.8162126059</v>
      </c>
      <c r="P17" s="30" t="s">
        <v>29</v>
      </c>
    </row>
    <row r="18" spans="1:16" x14ac:dyDescent="0.3">
      <c r="A18" s="11">
        <f>SUM(C18)/$C$19</f>
        <v>0.48166187761582857</v>
      </c>
      <c r="B18" s="12" t="s">
        <v>30</v>
      </c>
      <c r="C18" s="13">
        <f>O14+F14-E18-G18-C14+E23</f>
        <v>974061.02245555806</v>
      </c>
      <c r="D18" s="14"/>
      <c r="E18" s="14">
        <f>[1]Elproduktion!$H$291</f>
        <v>16323</v>
      </c>
      <c r="F18" s="14">
        <f>[1]FjVproduktion!$H$444</f>
        <v>257874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0.94236342093884851</v>
      </c>
      <c r="B19" s="30" t="s">
        <v>31</v>
      </c>
      <c r="C19" s="29">
        <f>SUM(C4:G14)-F14+C18</f>
        <v>2022292.1259142391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25125</v>
      </c>
      <c r="D22" s="33"/>
      <c r="E22" s="35">
        <f>SUM(E4:E12)-E18</f>
        <v>2089</v>
      </c>
      <c r="F22" s="35">
        <f>SUM(F4:F12)+F14-F18</f>
        <v>23036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112358.30970163317</v>
      </c>
      <c r="D23" s="33"/>
      <c r="E23" s="35">
        <f>(1/0.92-1)*(O14-G18)</f>
        <v>82132.309701633174</v>
      </c>
      <c r="F23" s="35">
        <f>F18+F13-O13</f>
        <v>30226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137483.30970163317</v>
      </c>
      <c r="D24" s="33"/>
      <c r="E24" s="35">
        <f>E23+E22</f>
        <v>84221.309701633174</v>
      </c>
      <c r="F24" s="35">
        <f>F23+F22</f>
        <v>53262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2022292.1259142391</v>
      </c>
      <c r="D25" s="1" t="str">
        <f>IF(C19=C25,"OK","FEL")</f>
        <v>OK</v>
      </c>
      <c r="E25" s="1"/>
      <c r="F25" s="1"/>
      <c r="G25" s="31"/>
    </row>
    <row r="29" spans="1:16" x14ac:dyDescent="0.3">
      <c r="F29" s="4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9"/>
  <sheetViews>
    <sheetView workbookViewId="0">
      <selection activeCell="I37" sqref="F28:I37"/>
    </sheetView>
  </sheetViews>
  <sheetFormatPr defaultRowHeight="14.4" x14ac:dyDescent="0.3"/>
  <cols>
    <col min="2" max="2" width="27" bestFit="1" customWidth="1"/>
    <col min="3" max="3" width="12" bestFit="1" customWidth="1"/>
    <col min="4" max="4" width="3.5546875" bestFit="1" customWidth="1"/>
    <col min="5" max="5" width="12.5546875" bestFit="1" customWidth="1"/>
    <col min="6" max="6" width="10.5546875" bestFit="1" customWidth="1"/>
    <col min="7" max="7" width="10.88671875" bestFit="1" customWidth="1"/>
    <col min="8" max="8" width="8.6640625" bestFit="1" customWidth="1"/>
    <col min="9" max="9" width="8" bestFit="1" customWidth="1"/>
    <col min="10" max="10" width="11.44140625" bestFit="1" customWidth="1"/>
    <col min="11" max="11" width="9" bestFit="1" customWidth="1"/>
    <col min="12" max="12" width="12" bestFit="1" customWidth="1"/>
    <col min="13" max="13" width="11.33203125" bestFit="1" customWidth="1"/>
    <col min="14" max="14" width="9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38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0.33039390720417033</v>
      </c>
      <c r="B4" s="12" t="s">
        <v>14</v>
      </c>
      <c r="C4" s="13">
        <f>O4</f>
        <v>545729</v>
      </c>
      <c r="D4" s="14"/>
      <c r="E4" s="14">
        <f>[1]Elproduktion!$H333</f>
        <v>74.635897435897434</v>
      </c>
      <c r="F4" s="14">
        <f>[1]FjVproduktion!H501</f>
        <v>3542.3641025641027</v>
      </c>
      <c r="G4" s="15"/>
      <c r="H4" s="16">
        <f t="shared" ref="H4:H12" si="0">SUM(C4:G4)</f>
        <v>549346</v>
      </c>
      <c r="I4" s="14">
        <f>[1]Användning!$H697+[1]Användning!$H706+[1]Användning!$H715</f>
        <v>1575</v>
      </c>
      <c r="J4" s="15">
        <f>[1]Användning!$H670</f>
        <v>266</v>
      </c>
      <c r="K4" s="14">
        <f>[1]Användning!$H661</f>
        <v>192563</v>
      </c>
      <c r="L4" s="15">
        <f>[1]Användning!$H652</f>
        <v>3108</v>
      </c>
      <c r="M4" s="15">
        <f>[1]Användning!$H679</f>
        <v>339956</v>
      </c>
      <c r="N4" s="15">
        <f>[1]Användning!$H688</f>
        <v>8261</v>
      </c>
      <c r="O4" s="17">
        <f>SUM(I4:N4)</f>
        <v>545729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E5" s="14">
        <f>[1]Elproduktion!$H334</f>
        <v>0</v>
      </c>
      <c r="F5" s="14">
        <f>[1]FjVproduktion!H502</f>
        <v>0</v>
      </c>
      <c r="G5" s="15"/>
      <c r="H5" s="16">
        <f t="shared" si="0"/>
        <v>0</v>
      </c>
      <c r="I5" s="14">
        <f>[1]Användning!$H698+[1]Användning!$H707+[1]Användning!$H716</f>
        <v>0</v>
      </c>
      <c r="J5" s="15">
        <f>[1]Användning!$H671</f>
        <v>0</v>
      </c>
      <c r="K5" s="14">
        <f>[1]Användning!$H662</f>
        <v>0</v>
      </c>
      <c r="L5" s="15">
        <f>[1]Användning!$H653</f>
        <v>0</v>
      </c>
      <c r="M5" s="15">
        <f>[1]Användning!$H680</f>
        <v>0</v>
      </c>
      <c r="N5" s="15">
        <f>[1]Användning!$H689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/>
      <c r="D6" s="15"/>
      <c r="E6" s="14"/>
      <c r="F6" s="14"/>
      <c r="G6" s="15"/>
      <c r="H6" s="16"/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/>
      <c r="D7" s="15"/>
      <c r="E7" s="14"/>
      <c r="F7" s="14">
        <v>32668</v>
      </c>
      <c r="G7" s="15"/>
      <c r="H7" s="16"/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9.6950733856826586E-4</v>
      </c>
      <c r="B8" s="12" t="s">
        <v>16</v>
      </c>
      <c r="C8" s="13">
        <f t="shared" si="1"/>
        <v>588</v>
      </c>
      <c r="D8" s="14"/>
      <c r="E8" s="14">
        <f>[1]Elproduktion!$H335</f>
        <v>37.610256410256412</v>
      </c>
      <c r="F8" s="14">
        <f>[1]FjVproduktion!H503</f>
        <v>986.3897435897436</v>
      </c>
      <c r="G8" s="15"/>
      <c r="H8" s="16">
        <f t="shared" si="0"/>
        <v>1612</v>
      </c>
      <c r="I8" s="14">
        <f>[1]Användning!$H699+[1]Användning!$H708+[1]Användning!$H717</f>
        <v>0</v>
      </c>
      <c r="J8" s="15">
        <f>[1]Användning!$H672</f>
        <v>0</v>
      </c>
      <c r="K8" s="14">
        <f>[1]Användning!$H663</f>
        <v>588</v>
      </c>
      <c r="L8" s="15">
        <f>[1]Användning!$H654</f>
        <v>0</v>
      </c>
      <c r="M8" s="15">
        <f>[1]Användning!$H681</f>
        <v>0</v>
      </c>
      <c r="N8" s="15">
        <f>[1]Användning!$H690</f>
        <v>0</v>
      </c>
      <c r="O8" s="17">
        <f t="shared" ref="O8:O12" si="2">SUM(I8:N8)</f>
        <v>588</v>
      </c>
      <c r="P8" s="18" t="s">
        <v>16</v>
      </c>
    </row>
    <row r="9" spans="1:16" ht="15" x14ac:dyDescent="0.25">
      <c r="A9" s="11">
        <f>SUM(C9:G9)/$C$19</f>
        <v>9.2857812871940712E-2</v>
      </c>
      <c r="B9" s="12" t="s">
        <v>17</v>
      </c>
      <c r="C9" s="13">
        <f t="shared" si="1"/>
        <v>35394.699652939802</v>
      </c>
      <c r="D9" s="14"/>
      <c r="E9" s="14">
        <f>[1]Elproduktion!$H336</f>
        <v>0</v>
      </c>
      <c r="F9" s="14">
        <f>[1]FjVproduktion!H504</f>
        <v>0</v>
      </c>
      <c r="G9" s="15">
        <f>[1]Elproduktion!$H$344</f>
        <v>119000</v>
      </c>
      <c r="H9" s="16">
        <f t="shared" si="0"/>
        <v>154394.6996529398</v>
      </c>
      <c r="I9" s="14">
        <f>[1]Användning!$H700+[1]Användning!$H709+[1]Användning!$H718</f>
        <v>0</v>
      </c>
      <c r="J9" s="15">
        <f>[1]Användning!$H673</f>
        <v>0</v>
      </c>
      <c r="K9" s="14">
        <f>[1]Användning!$H664-K10</f>
        <v>3162.699652939802</v>
      </c>
      <c r="L9" s="15">
        <f>[1]Användning!$H655</f>
        <v>315</v>
      </c>
      <c r="M9" s="15">
        <f>[1]Användning!$H682</f>
        <v>31917</v>
      </c>
      <c r="N9" s="15">
        <f>[1]Användning!$H691</f>
        <v>0</v>
      </c>
      <c r="O9" s="17">
        <f t="shared" si="2"/>
        <v>35394.699652939802</v>
      </c>
      <c r="P9" s="18" t="s">
        <v>17</v>
      </c>
    </row>
    <row r="10" spans="1:16" ht="15" x14ac:dyDescent="0.25">
      <c r="A10" s="11"/>
      <c r="B10" s="12" t="s">
        <v>48</v>
      </c>
      <c r="C10" s="13"/>
      <c r="D10" s="14"/>
      <c r="E10" s="14"/>
      <c r="F10" s="14"/>
      <c r="G10" s="15"/>
      <c r="H10" s="16"/>
      <c r="I10" s="14"/>
      <c r="J10" s="15"/>
      <c r="K10" s="14">
        <v>1448389</v>
      </c>
      <c r="L10" s="15"/>
      <c r="M10" s="15"/>
      <c r="N10" s="15"/>
      <c r="O10" s="17">
        <f t="shared" si="2"/>
        <v>1448389</v>
      </c>
      <c r="P10" s="18" t="s">
        <v>48</v>
      </c>
    </row>
    <row r="11" spans="1:16" x14ac:dyDescent="0.3">
      <c r="A11" s="11">
        <f>SUM(C11:G11)/$C$19</f>
        <v>0.26318395367749309</v>
      </c>
      <c r="B11" s="12" t="s">
        <v>18</v>
      </c>
      <c r="C11" s="13">
        <f t="shared" si="1"/>
        <v>267736</v>
      </c>
      <c r="D11" s="14"/>
      <c r="E11" s="14">
        <f>[1]Elproduktion!$H337</f>
        <v>39188.328205128208</v>
      </c>
      <c r="F11" s="14">
        <f>[1]FjVproduktion!H505-F7</f>
        <v>130671.6717948718</v>
      </c>
      <c r="G11" s="15"/>
      <c r="H11" s="16">
        <f t="shared" si="0"/>
        <v>437596</v>
      </c>
      <c r="I11" s="14">
        <f>[1]Användning!$H701+[1]Användning!$H710+[1]Användning!$H719</f>
        <v>64046</v>
      </c>
      <c r="J11" s="15">
        <f>[1]Användning!$H674</f>
        <v>0</v>
      </c>
      <c r="K11" s="14">
        <f>[1]Användning!$H665</f>
        <v>203690</v>
      </c>
      <c r="L11" s="15">
        <f>[1]Användning!$H656</f>
        <v>0</v>
      </c>
      <c r="M11" s="15">
        <f>[1]Användning!$H683</f>
        <v>0</v>
      </c>
      <c r="N11" s="15">
        <f>[1]Användning!$H692</f>
        <v>0</v>
      </c>
      <c r="O11" s="17">
        <f t="shared" si="2"/>
        <v>267736</v>
      </c>
      <c r="P11" s="18" t="s">
        <v>18</v>
      </c>
    </row>
    <row r="12" spans="1:16" ht="15" x14ac:dyDescent="0.25">
      <c r="A12" s="11">
        <f>SUM(C12:G12)/$C$19</f>
        <v>7.4766867593838344E-4</v>
      </c>
      <c r="B12" s="12" t="s">
        <v>19</v>
      </c>
      <c r="C12" s="13">
        <f t="shared" si="1"/>
        <v>1243.1488217433534</v>
      </c>
      <c r="D12" s="15"/>
      <c r="E12" s="14">
        <f>[1]Elproduktion!$H338</f>
        <v>0</v>
      </c>
      <c r="F12" s="14">
        <f>[1]FjVproduktion!H506</f>
        <v>0</v>
      </c>
      <c r="G12" s="15"/>
      <c r="H12" s="16">
        <f t="shared" si="0"/>
        <v>1243.1488217433534</v>
      </c>
      <c r="I12" s="14">
        <f>[1]Användning!$H702+[1]Användning!$H711+[1]Användning!$H720</f>
        <v>0</v>
      </c>
      <c r="J12" s="14">
        <f>[1]Användning!$H675</f>
        <v>1243.1488217433534</v>
      </c>
      <c r="K12" s="14">
        <f>[1]Användning!$H666</f>
        <v>0</v>
      </c>
      <c r="L12" s="15">
        <f>[1]Användning!$H657</f>
        <v>0</v>
      </c>
      <c r="M12" s="15">
        <f>[1]Användning!$H684</f>
        <v>0</v>
      </c>
      <c r="N12" s="15">
        <f>[1]Användning!$H693</f>
        <v>0</v>
      </c>
      <c r="O12" s="17">
        <f t="shared" si="2"/>
        <v>1243.1488217433534</v>
      </c>
      <c r="P12" s="18" t="s">
        <v>19</v>
      </c>
    </row>
    <row r="13" spans="1:16" x14ac:dyDescent="0.3">
      <c r="A13" s="11">
        <f>SUM(C13:G13)/$C$19</f>
        <v>7.6802783582610142E-3</v>
      </c>
      <c r="B13" s="12" t="s">
        <v>20</v>
      </c>
      <c r="C13" s="12"/>
      <c r="D13" s="19"/>
      <c r="E13" s="15"/>
      <c r="F13" s="14">
        <f>[1]FjVproduktion!$H$484</f>
        <v>12770</v>
      </c>
      <c r="G13" s="15"/>
      <c r="H13" s="16">
        <f>SUM(C13:G13)</f>
        <v>12770</v>
      </c>
      <c r="I13" s="14">
        <f>[1]Användning!$H703+[1]Användning!$H712+[1]Användning!$H721</f>
        <v>82142</v>
      </c>
      <c r="J13" s="15">
        <f>[1]Användning!$H676</f>
        <v>25287</v>
      </c>
      <c r="K13" s="14">
        <f>[1]Användning!$H667</f>
        <v>10362</v>
      </c>
      <c r="L13" s="15">
        <f>[1]Användning!$H658</f>
        <v>0</v>
      </c>
      <c r="M13" s="15">
        <f>[1]Användning!$H685</f>
        <v>0</v>
      </c>
      <c r="N13" s="15">
        <f>[1]Användning!$H694</f>
        <v>23528</v>
      </c>
      <c r="O13" s="20">
        <f>SUM(I13:N13)</f>
        <v>141319</v>
      </c>
      <c r="P13" s="18" t="s">
        <v>21</v>
      </c>
    </row>
    <row r="14" spans="1:16" ht="15" x14ac:dyDescent="0.25">
      <c r="A14" s="11"/>
      <c r="B14" s="21" t="s">
        <v>22</v>
      </c>
      <c r="C14" s="38">
        <f>SUM(C15:C17)</f>
        <v>610154.87</v>
      </c>
      <c r="E14" s="22"/>
      <c r="F14" s="22">
        <f>[1]FjVproduktion!$H$468</f>
        <v>279</v>
      </c>
      <c r="G14" s="22"/>
      <c r="H14" s="16">
        <f>SUM(C15:C18)</f>
        <v>473070.30434782605</v>
      </c>
      <c r="I14" s="14">
        <f>[1]Användning!$H704+[1]Användning!$H713+[1]Användning!$H722</f>
        <v>116648</v>
      </c>
      <c r="J14" s="15">
        <f>[1]Användning!$H677</f>
        <v>19124</v>
      </c>
      <c r="K14" s="14">
        <f>[1]Användning!$H668</f>
        <v>381889</v>
      </c>
      <c r="L14" s="15">
        <f>[1]Användning!$H659</f>
        <v>5924</v>
      </c>
      <c r="M14" s="15">
        <f>[1]Användning!$H686</f>
        <v>3472</v>
      </c>
      <c r="N14" s="15">
        <f>[1]Användning!$H695</f>
        <v>61871</v>
      </c>
      <c r="O14" s="17">
        <f>SUM(I14:N14)</f>
        <v>588928</v>
      </c>
      <c r="P14" s="18" t="s">
        <v>23</v>
      </c>
    </row>
    <row r="15" spans="1:16" x14ac:dyDescent="0.3">
      <c r="A15" s="11">
        <f>SUM(C15:G15)/$C$19</f>
        <v>0.36695191190322246</v>
      </c>
      <c r="B15" s="12" t="s">
        <v>24</v>
      </c>
      <c r="C15" s="15">
        <f>[1]Elproduktion!$H$348</f>
        <v>610131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0</v>
      </c>
      <c r="B16" s="12" t="s">
        <v>26</v>
      </c>
      <c r="C16" s="14"/>
      <c r="D16" s="15"/>
      <c r="E16" s="23"/>
      <c r="F16" s="23"/>
      <c r="G16" s="23"/>
      <c r="H16" s="19"/>
      <c r="I16" s="24">
        <f>SUM(I4:I15)</f>
        <v>264411</v>
      </c>
      <c r="J16" s="24">
        <f t="shared" ref="J16:O16" si="3">SUM(J4:J15)</f>
        <v>45920.148821743351</v>
      </c>
      <c r="K16" s="24">
        <f t="shared" si="3"/>
        <v>2240643.69965294</v>
      </c>
      <c r="L16" s="24">
        <f t="shared" si="3"/>
        <v>9347</v>
      </c>
      <c r="M16" s="24">
        <f t="shared" si="3"/>
        <v>375345</v>
      </c>
      <c r="N16" s="24">
        <f t="shared" si="3"/>
        <v>93660</v>
      </c>
      <c r="O16" s="25">
        <f t="shared" si="3"/>
        <v>3029326.8484746832</v>
      </c>
      <c r="P16" s="18" t="s">
        <v>27</v>
      </c>
    </row>
    <row r="17" spans="1:16" x14ac:dyDescent="0.3">
      <c r="A17" s="11">
        <f>SUM(C17:G17)/$C$19</f>
        <v>1.4356166359568553E-5</v>
      </c>
      <c r="B17" s="12" t="s">
        <v>28</v>
      </c>
      <c r="C17" s="14">
        <f>[1]Elproduktion!$H$364</f>
        <v>23.87</v>
      </c>
      <c r="D17" s="15"/>
      <c r="E17" s="23"/>
      <c r="F17" s="26"/>
      <c r="G17" s="23"/>
      <c r="H17" s="27"/>
      <c r="I17" s="28">
        <f t="shared" ref="I17:N17" si="4">I16/SUM($I$16:$N$16)</f>
        <v>8.7283747586740387E-2</v>
      </c>
      <c r="J17" s="28">
        <f t="shared" si="4"/>
        <v>1.5158532280815097E-2</v>
      </c>
      <c r="K17" s="28">
        <f t="shared" si="4"/>
        <v>0.73965069196185995</v>
      </c>
      <c r="L17" s="28">
        <f t="shared" si="4"/>
        <v>3.0855039642573964E-3</v>
      </c>
      <c r="M17" s="28">
        <f t="shared" si="4"/>
        <v>0.12390376435906626</v>
      </c>
      <c r="N17" s="28">
        <f t="shared" si="4"/>
        <v>3.091775984726091E-2</v>
      </c>
      <c r="O17" s="29">
        <f>SUM(I16:N16)</f>
        <v>3029326.8484746832</v>
      </c>
      <c r="P17" s="30" t="s">
        <v>29</v>
      </c>
    </row>
    <row r="18" spans="1:16" x14ac:dyDescent="0.3">
      <c r="A18" s="11">
        <f>SUM(C18)/$C$19</f>
        <v>-8.2446955585748063E-2</v>
      </c>
      <c r="B18" s="12" t="s">
        <v>30</v>
      </c>
      <c r="C18" s="13">
        <f>O14+F14-E18-G18-C14+E23</f>
        <v>-137084.56565217394</v>
      </c>
      <c r="D18" s="14"/>
      <c r="E18" s="14">
        <f>[1]Elproduktion!$H$332</f>
        <v>38000</v>
      </c>
      <c r="F18" s="14">
        <f>[1]FjVproduktion!$H$500-[1]FjVproduktion!$H$484</f>
        <v>162304</v>
      </c>
      <c r="G18" s="15">
        <f>[1]Elproduktion!$H$340</f>
        <v>119000</v>
      </c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0.98035244061020554</v>
      </c>
      <c r="B19" s="30" t="s">
        <v>31</v>
      </c>
      <c r="C19" s="29">
        <f>SUM(C4:G14)-F14+C18</f>
        <v>1662700.1528225094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7144.0000000000073</v>
      </c>
      <c r="D22" s="33"/>
      <c r="E22" s="35">
        <f>SUM(E4:E12)-E18</f>
        <v>1300.5743589743579</v>
      </c>
      <c r="F22" s="35">
        <f>SUM(F4:F12)+F14-F18</f>
        <v>5843.4256410256494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74618.304347826052</v>
      </c>
      <c r="D23" s="33"/>
      <c r="E23" s="35">
        <f>(1/0.92-1)*(O14-G18)</f>
        <v>40863.304347826059</v>
      </c>
      <c r="F23" s="35">
        <f>F18+F13-O13</f>
        <v>33755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81762.304347826052</v>
      </c>
      <c r="D24" s="33"/>
      <c r="E24" s="35">
        <f>E23+E22</f>
        <v>42163.878706800417</v>
      </c>
      <c r="F24" s="35">
        <f>F23+F22</f>
        <v>39598.425641025649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3111089.1528225094</v>
      </c>
      <c r="D25" s="1" t="str">
        <f>IF(C19=C25,"OK","FEL")</f>
        <v>FEL</v>
      </c>
      <c r="E25" s="1"/>
      <c r="F25" s="1"/>
      <c r="G25" s="31"/>
    </row>
    <row r="29" spans="1:16" x14ac:dyDescent="0.3">
      <c r="F29" s="4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P29"/>
  <sheetViews>
    <sheetView workbookViewId="0">
      <selection activeCell="L33" sqref="L33"/>
    </sheetView>
  </sheetViews>
  <sheetFormatPr defaultRowHeight="14.4" x14ac:dyDescent="0.3"/>
  <cols>
    <col min="1" max="1" width="7.6640625" bestFit="1" customWidth="1"/>
    <col min="2" max="2" width="27" bestFit="1" customWidth="1"/>
    <col min="3" max="3" width="12" bestFit="1" customWidth="1"/>
    <col min="4" max="4" width="3.5546875" bestFit="1" customWidth="1"/>
    <col min="5" max="5" width="12.5546875" customWidth="1"/>
    <col min="6" max="6" width="10.5546875" bestFit="1" customWidth="1"/>
    <col min="7" max="7" width="10.88671875" bestFit="1" customWidth="1"/>
    <col min="8" max="8" width="8.6640625" bestFit="1" customWidth="1"/>
    <col min="9" max="9" width="11.44140625" customWidth="1"/>
    <col min="10" max="11" width="9" bestFit="1" customWidth="1"/>
    <col min="12" max="12" width="12" bestFit="1" customWidth="1"/>
    <col min="13" max="13" width="11.33203125" bestFit="1" customWidth="1"/>
    <col min="14" max="14" width="8.6640625" customWidth="1"/>
    <col min="15" max="15" width="10.109375" bestFit="1" customWidth="1"/>
    <col min="16" max="16" width="23.5546875" bestFit="1" customWidth="1"/>
  </cols>
  <sheetData>
    <row r="2" spans="1:16" x14ac:dyDescent="0.3">
      <c r="A2" s="1"/>
      <c r="B2" s="42" t="s">
        <v>0</v>
      </c>
      <c r="C2" s="42"/>
      <c r="D2" s="2"/>
      <c r="E2" s="43" t="s">
        <v>1</v>
      </c>
      <c r="F2" s="43"/>
      <c r="G2" s="43"/>
      <c r="H2" s="3"/>
      <c r="I2" s="44" t="s">
        <v>2</v>
      </c>
      <c r="J2" s="45"/>
      <c r="K2" s="45"/>
      <c r="L2" s="45"/>
      <c r="M2" s="45"/>
      <c r="N2" s="45"/>
      <c r="O2" s="45"/>
      <c r="P2" s="46"/>
    </row>
    <row r="3" spans="1:16" ht="45.6" x14ac:dyDescent="0.5">
      <c r="A3" s="4"/>
      <c r="B3" s="5" t="s">
        <v>37</v>
      </c>
      <c r="C3" s="6" t="s">
        <v>3</v>
      </c>
      <c r="D3" s="7"/>
      <c r="E3" s="8" t="s">
        <v>4</v>
      </c>
      <c r="F3" s="8" t="s">
        <v>5</v>
      </c>
      <c r="G3" s="8" t="s">
        <v>6</v>
      </c>
      <c r="H3" s="6" t="s">
        <v>7</v>
      </c>
      <c r="I3" s="9" t="s">
        <v>8</v>
      </c>
      <c r="J3" s="9" t="s">
        <v>9</v>
      </c>
      <c r="K3" s="9" t="s">
        <v>10</v>
      </c>
      <c r="L3" s="9" t="s">
        <v>46</v>
      </c>
      <c r="M3" s="9" t="s">
        <v>11</v>
      </c>
      <c r="N3" s="9" t="s">
        <v>12</v>
      </c>
      <c r="O3" s="10" t="s">
        <v>13</v>
      </c>
      <c r="P3" s="9"/>
    </row>
    <row r="4" spans="1:16" ht="15" x14ac:dyDescent="0.25">
      <c r="A4" s="11">
        <f>SUM(C4:G4)/$C$19</f>
        <v>0.34839896547266286</v>
      </c>
      <c r="B4" s="12" t="s">
        <v>14</v>
      </c>
      <c r="C4" s="13">
        <f>O4</f>
        <v>291089</v>
      </c>
      <c r="D4" s="14"/>
      <c r="E4" s="14">
        <f>[1]Elproduktion!$H407</f>
        <v>309.17</v>
      </c>
      <c r="F4" s="14">
        <f>[1]FjVproduktion!$H557</f>
        <v>3556</v>
      </c>
      <c r="G4" s="15"/>
      <c r="H4" s="16">
        <f t="shared" ref="H4:H12" si="0">SUM(C4:G4)</f>
        <v>294954.17</v>
      </c>
      <c r="I4" s="14">
        <f>[1]Användning!$H778+[1]Användning!$H787+[1]Användning!$H796</f>
        <v>849</v>
      </c>
      <c r="J4" s="15">
        <f>[1]Användning!$H751</f>
        <v>1</v>
      </c>
      <c r="K4" s="14">
        <f>[1]Användning!$H742</f>
        <v>9268</v>
      </c>
      <c r="L4" s="15">
        <f>[1]Användning!$H733</f>
        <v>14469</v>
      </c>
      <c r="M4" s="15">
        <f>[1]Användning!$H760</f>
        <v>261431</v>
      </c>
      <c r="N4" s="15">
        <f>[1]Användning!$H769</f>
        <v>5071</v>
      </c>
      <c r="O4" s="17">
        <f>SUM(I4:N4)</f>
        <v>291089</v>
      </c>
      <c r="P4" s="18" t="s">
        <v>14</v>
      </c>
    </row>
    <row r="5" spans="1:16" ht="15" x14ac:dyDescent="0.25">
      <c r="A5" s="11">
        <f>SUM(C5:G5)/$C$19</f>
        <v>0</v>
      </c>
      <c r="B5" s="12" t="s">
        <v>51</v>
      </c>
      <c r="C5" s="13">
        <f t="shared" ref="C5:C12" si="1">O5</f>
        <v>0</v>
      </c>
      <c r="D5" s="15"/>
      <c r="G5" s="15"/>
      <c r="H5" s="16">
        <f t="shared" si="0"/>
        <v>0</v>
      </c>
      <c r="I5" s="14">
        <f>[1]Användning!$H779+[1]Användning!$H788+[1]Användning!$H797</f>
        <v>0</v>
      </c>
      <c r="J5" s="15">
        <f>[1]Användning!$H752</f>
        <v>0</v>
      </c>
      <c r="K5" s="14">
        <f>[1]Användning!$H743</f>
        <v>0</v>
      </c>
      <c r="L5" s="15">
        <f>[1]Användning!$H734</f>
        <v>0</v>
      </c>
      <c r="M5" s="15">
        <f>[1]Användning!$H761</f>
        <v>0</v>
      </c>
      <c r="N5" s="15">
        <f>[1]Användning!$H770</f>
        <v>0</v>
      </c>
      <c r="O5" s="17">
        <f>SUM(I5:N5)</f>
        <v>0</v>
      </c>
      <c r="P5" s="18" t="s">
        <v>51</v>
      </c>
    </row>
    <row r="6" spans="1:16" ht="15" x14ac:dyDescent="0.25">
      <c r="A6" s="11"/>
      <c r="B6" s="12" t="s">
        <v>49</v>
      </c>
      <c r="C6" s="13">
        <f t="shared" si="1"/>
        <v>0</v>
      </c>
      <c r="D6" s="15"/>
      <c r="E6" s="14"/>
      <c r="F6" s="14"/>
      <c r="G6" s="15"/>
      <c r="H6" s="16">
        <f t="shared" si="0"/>
        <v>0</v>
      </c>
      <c r="I6" s="14"/>
      <c r="J6" s="15"/>
      <c r="K6" s="14"/>
      <c r="L6" s="15"/>
      <c r="M6" s="15"/>
      <c r="N6" s="15"/>
      <c r="O6" s="17"/>
      <c r="P6" s="18" t="s">
        <v>49</v>
      </c>
    </row>
    <row r="7" spans="1:16" ht="15" x14ac:dyDescent="0.25">
      <c r="A7" s="11"/>
      <c r="B7" s="12" t="s">
        <v>50</v>
      </c>
      <c r="C7" s="13">
        <f t="shared" si="1"/>
        <v>0</v>
      </c>
      <c r="D7" s="15"/>
      <c r="E7" s="14">
        <f>[1]Elproduktion!$H408</f>
        <v>12830.555</v>
      </c>
      <c r="F7" s="14">
        <f>[1]FjVproduktion!$H558</f>
        <v>77372.184999999998</v>
      </c>
      <c r="G7" s="15"/>
      <c r="H7" s="16">
        <f t="shared" si="0"/>
        <v>90202.739999999991</v>
      </c>
      <c r="I7" s="14"/>
      <c r="J7" s="15"/>
      <c r="K7" s="14"/>
      <c r="L7" s="15"/>
      <c r="M7" s="15"/>
      <c r="N7" s="15"/>
      <c r="O7" s="17"/>
      <c r="P7" s="18" t="s">
        <v>50</v>
      </c>
    </row>
    <row r="8" spans="1:16" ht="15" x14ac:dyDescent="0.25">
      <c r="A8" s="11">
        <f>SUM(C8:G8)/$C$19</f>
        <v>1.3170345972800422E-3</v>
      </c>
      <c r="B8" s="12" t="s">
        <v>16</v>
      </c>
      <c r="C8" s="13">
        <f t="shared" si="1"/>
        <v>1115</v>
      </c>
      <c r="D8" s="14"/>
      <c r="E8" s="14">
        <f>[1]Elproduktion!$H409</f>
        <v>0</v>
      </c>
      <c r="F8" s="14">
        <f>[1]FjVproduktion!$H559</f>
        <v>0</v>
      </c>
      <c r="G8" s="15"/>
      <c r="H8" s="16">
        <f t="shared" si="0"/>
        <v>1115</v>
      </c>
      <c r="I8" s="14">
        <f>[1]Användning!$H780+[1]Användning!$H789+[1]Användning!$H798</f>
        <v>0</v>
      </c>
      <c r="J8" s="15">
        <f>[1]Användning!$H753</f>
        <v>0</v>
      </c>
      <c r="K8" s="14">
        <f>[1]Användning!$H744</f>
        <v>1115</v>
      </c>
      <c r="L8" s="15">
        <f>[1]Användning!$H735</f>
        <v>0</v>
      </c>
      <c r="M8" s="15">
        <f>[1]Användning!$H762</f>
        <v>0</v>
      </c>
      <c r="N8" s="15">
        <f>[1]Användning!$H771</f>
        <v>0</v>
      </c>
      <c r="O8" s="17">
        <f t="shared" ref="O8:O12" si="2">SUM(I8:N8)</f>
        <v>1115</v>
      </c>
      <c r="P8" s="18" t="s">
        <v>16</v>
      </c>
    </row>
    <row r="9" spans="1:16" ht="15" x14ac:dyDescent="0.25">
      <c r="A9" s="11">
        <f>SUM(C9:G9)/$C$19</f>
        <v>2.9627963052533901E-2</v>
      </c>
      <c r="B9" s="12" t="s">
        <v>17</v>
      </c>
      <c r="C9" s="13">
        <f t="shared" si="1"/>
        <v>25083</v>
      </c>
      <c r="D9" s="14"/>
      <c r="E9" s="14">
        <f>[1]Elproduktion!$H410</f>
        <v>0</v>
      </c>
      <c r="F9" s="14">
        <f>[1]FjVproduktion!$H560</f>
        <v>0</v>
      </c>
      <c r="G9" s="15"/>
      <c r="H9" s="16">
        <f t="shared" si="0"/>
        <v>25083</v>
      </c>
      <c r="I9" s="14">
        <f>[1]Användning!$H781+[1]Användning!$H790+[1]Användning!$H799</f>
        <v>0</v>
      </c>
      <c r="J9" s="15">
        <f>[1]Användning!$H754</f>
        <v>0</v>
      </c>
      <c r="K9" s="14">
        <f>[1]Användning!$H745</f>
        <v>185</v>
      </c>
      <c r="L9" s="15">
        <f>[1]Användning!$H736</f>
        <v>1555</v>
      </c>
      <c r="M9" s="15">
        <f>[1]Användning!$H763</f>
        <v>23343</v>
      </c>
      <c r="N9" s="15">
        <f>[1]Användning!$H772</f>
        <v>0</v>
      </c>
      <c r="O9" s="17">
        <f t="shared" si="2"/>
        <v>25083</v>
      </c>
      <c r="P9" s="18" t="s">
        <v>17</v>
      </c>
    </row>
    <row r="10" spans="1:16" ht="15" x14ac:dyDescent="0.25">
      <c r="A10" s="11"/>
      <c r="B10" s="12" t="s">
        <v>48</v>
      </c>
      <c r="C10" s="13">
        <f t="shared" si="1"/>
        <v>0</v>
      </c>
      <c r="D10" s="14"/>
      <c r="E10" s="14"/>
      <c r="F10" s="14"/>
      <c r="G10" s="15"/>
      <c r="H10" s="16">
        <f t="shared" si="0"/>
        <v>0</v>
      </c>
      <c r="I10" s="14"/>
      <c r="J10" s="15"/>
      <c r="K10" s="14"/>
      <c r="L10" s="15"/>
      <c r="M10" s="15"/>
      <c r="N10" s="15"/>
      <c r="O10" s="17"/>
      <c r="P10" s="18" t="s">
        <v>48</v>
      </c>
    </row>
    <row r="11" spans="1:16" x14ac:dyDescent="0.3">
      <c r="A11" s="11">
        <f>SUM(C11:G11)/$C$19</f>
        <v>0.25373892874244486</v>
      </c>
      <c r="B11" s="12" t="s">
        <v>18</v>
      </c>
      <c r="C11" s="13">
        <f t="shared" si="1"/>
        <v>91527</v>
      </c>
      <c r="D11" s="14"/>
      <c r="E11" s="14">
        <f>[1]Elproduktion!$H411</f>
        <v>17777.275000000001</v>
      </c>
      <c r="F11" s="14">
        <f>[1]FjVproduktion!$H561</f>
        <v>105510.815</v>
      </c>
      <c r="G11" s="15"/>
      <c r="H11" s="16">
        <f t="shared" si="0"/>
        <v>214815.09</v>
      </c>
      <c r="I11" s="14">
        <f>[1]Användning!$H782+[1]Användning!$H791+[1]Användning!$H800</f>
        <v>89061</v>
      </c>
      <c r="J11" s="15">
        <f>[1]Användning!$H755</f>
        <v>0</v>
      </c>
      <c r="K11" s="14">
        <f>[1]Användning!$H746</f>
        <v>2466</v>
      </c>
      <c r="L11" s="15">
        <f>[1]Användning!$H737</f>
        <v>0</v>
      </c>
      <c r="M11" s="15">
        <f>[1]Användning!$H764</f>
        <v>0</v>
      </c>
      <c r="N11" s="15">
        <f>[1]Användning!$H773</f>
        <v>0</v>
      </c>
      <c r="O11" s="17">
        <f t="shared" si="2"/>
        <v>91527</v>
      </c>
      <c r="P11" s="18" t="s">
        <v>18</v>
      </c>
    </row>
    <row r="12" spans="1:16" ht="15" x14ac:dyDescent="0.25">
      <c r="A12" s="11">
        <f>SUM(C12:G12)/$C$19</f>
        <v>1.5087468894872179E-3</v>
      </c>
      <c r="B12" s="12" t="s">
        <v>19</v>
      </c>
      <c r="C12" s="13">
        <f t="shared" si="1"/>
        <v>1277.3034096844983</v>
      </c>
      <c r="D12" s="15"/>
      <c r="E12" s="14">
        <f>[1]Elproduktion!$H412</f>
        <v>0</v>
      </c>
      <c r="F12" s="14">
        <f>[1]FjVproduktion!$H562</f>
        <v>0</v>
      </c>
      <c r="G12" s="15"/>
      <c r="H12" s="16">
        <f t="shared" si="0"/>
        <v>1277.3034096844983</v>
      </c>
      <c r="I12" s="14">
        <f>[1]Användning!$H783+[1]Användning!$H792+[1]Användning!$H801</f>
        <v>0</v>
      </c>
      <c r="J12" s="15">
        <f>[1]Användning!$H756</f>
        <v>1277.3034096844983</v>
      </c>
      <c r="K12" s="14">
        <f>[1]Användning!$H747</f>
        <v>0</v>
      </c>
      <c r="L12" s="15">
        <f>[1]Användning!$H738</f>
        <v>0</v>
      </c>
      <c r="M12" s="15">
        <f>[1]Användning!$H765</f>
        <v>0</v>
      </c>
      <c r="N12" s="15">
        <f>[1]Användning!$H774</f>
        <v>0</v>
      </c>
      <c r="O12" s="17">
        <f t="shared" si="2"/>
        <v>1277.3034096844983</v>
      </c>
      <c r="P12" s="18" t="s">
        <v>19</v>
      </c>
    </row>
    <row r="13" spans="1:16" x14ac:dyDescent="0.3">
      <c r="A13" s="11">
        <f>SUM(C13:G13)/$C$19</f>
        <v>0</v>
      </c>
      <c r="B13" s="12" t="s">
        <v>20</v>
      </c>
      <c r="C13" s="12"/>
      <c r="D13" s="19"/>
      <c r="E13" s="15"/>
      <c r="F13" s="14"/>
      <c r="G13" s="15"/>
      <c r="H13" s="16">
        <f>SUM(C13:G13)</f>
        <v>0</v>
      </c>
      <c r="I13" s="14">
        <f>[1]Användning!$H784+[1]Användning!$H793+[1]Användning!$H802</f>
        <v>89619</v>
      </c>
      <c r="J13" s="15">
        <f>[1]Användning!$H757</f>
        <v>34045</v>
      </c>
      <c r="K13" s="14">
        <f>[1]Användning!$H748</f>
        <v>15706</v>
      </c>
      <c r="L13" s="15">
        <f>[1]Användning!$H739</f>
        <v>0</v>
      </c>
      <c r="M13" s="15">
        <f>[1]Användning!$H766</f>
        <v>0</v>
      </c>
      <c r="N13" s="15">
        <f>[1]Användning!$H775</f>
        <v>18401</v>
      </c>
      <c r="O13" s="20">
        <f>SUM(I13:N13)</f>
        <v>157771</v>
      </c>
      <c r="P13" s="18" t="s">
        <v>21</v>
      </c>
    </row>
    <row r="14" spans="1:16" ht="15" x14ac:dyDescent="0.25">
      <c r="A14" s="11"/>
      <c r="B14" s="21" t="s">
        <v>22</v>
      </c>
      <c r="C14" s="21">
        <f>SUM(C15:C17)</f>
        <v>798392.26692881878</v>
      </c>
      <c r="E14" s="22"/>
      <c r="F14" s="22"/>
      <c r="G14" s="22"/>
      <c r="H14" s="16">
        <f>SUM(C15:C18)</f>
        <v>219151.56521739124</v>
      </c>
      <c r="I14" s="14">
        <f>[1]Användning!$H785+[1]Användning!$H794+[1]Användning!$H803</f>
        <v>102918</v>
      </c>
      <c r="J14" s="15">
        <f>[1]Användning!$H758</f>
        <v>27987</v>
      </c>
      <c r="K14" s="14">
        <f>[1]Användning!$H749</f>
        <v>29952</v>
      </c>
      <c r="L14" s="15">
        <f>[1]Användning!$H740</f>
        <v>15169</v>
      </c>
      <c r="M14" s="15">
        <f>[1]Användning!$H767</f>
        <v>606</v>
      </c>
      <c r="N14" s="15">
        <f>[1]Användning!$H776</f>
        <v>51155</v>
      </c>
      <c r="O14" s="17">
        <f>SUM(I14:N14)</f>
        <v>227787</v>
      </c>
      <c r="P14" s="18" t="s">
        <v>23</v>
      </c>
    </row>
    <row r="15" spans="1:16" x14ac:dyDescent="0.3">
      <c r="A15" s="11">
        <f>SUM(C15:G15)/$C$19</f>
        <v>0.92260026362925562</v>
      </c>
      <c r="B15" s="12" t="s">
        <v>24</v>
      </c>
      <c r="C15" s="14">
        <f>[1]Elproduktion!$H$389</f>
        <v>781072.33938356955</v>
      </c>
      <c r="D15" s="14"/>
      <c r="E15" s="23"/>
      <c r="F15" s="23"/>
      <c r="G15" s="23"/>
      <c r="H15" s="19"/>
      <c r="I15" s="15"/>
      <c r="J15" s="15"/>
      <c r="K15" s="15"/>
      <c r="L15" s="15"/>
      <c r="M15" s="15"/>
      <c r="N15" s="15"/>
      <c r="O15" s="20">
        <f>SUM(I15:N15)</f>
        <v>0</v>
      </c>
      <c r="P15" s="18" t="s">
        <v>25</v>
      </c>
    </row>
    <row r="16" spans="1:16" ht="15" x14ac:dyDescent="0.25">
      <c r="A16" s="11">
        <f>SUM(C16:G16)/$C$19</f>
        <v>2.0450709523539171E-2</v>
      </c>
      <c r="B16" s="12" t="s">
        <v>26</v>
      </c>
      <c r="C16" s="14">
        <f>[1]Elproduktion!$H$397</f>
        <v>17313.547545249225</v>
      </c>
      <c r="D16" s="15"/>
      <c r="E16" s="23"/>
      <c r="F16" s="23"/>
      <c r="G16" s="23"/>
      <c r="H16" s="19"/>
      <c r="I16" s="24">
        <f>SUM(I4:I15)</f>
        <v>282447</v>
      </c>
      <c r="J16" s="24">
        <f t="shared" ref="J16:O16" si="3">SUM(J4:J15)</f>
        <v>63310.3034096845</v>
      </c>
      <c r="K16" s="24">
        <f t="shared" si="3"/>
        <v>58692</v>
      </c>
      <c r="L16" s="24">
        <f t="shared" si="3"/>
        <v>31193</v>
      </c>
      <c r="M16" s="24">
        <f t="shared" si="3"/>
        <v>285380</v>
      </c>
      <c r="N16" s="24">
        <f t="shared" si="3"/>
        <v>74627</v>
      </c>
      <c r="O16" s="25">
        <f t="shared" si="3"/>
        <v>795649.30340968445</v>
      </c>
      <c r="P16" s="18" t="s">
        <v>27</v>
      </c>
    </row>
    <row r="17" spans="1:16" x14ac:dyDescent="0.3">
      <c r="A17" s="11">
        <f>SUM(C17:G17)/$C$19</f>
        <v>7.5360365297279547E-6</v>
      </c>
      <c r="B17" s="12" t="s">
        <v>28</v>
      </c>
      <c r="C17" s="14">
        <f>[1]Elproduktion!$H$405</f>
        <v>6.38</v>
      </c>
      <c r="D17" s="15"/>
      <c r="E17" s="23"/>
      <c r="F17" s="26"/>
      <c r="G17" s="23"/>
      <c r="H17" s="27"/>
      <c r="I17" s="28">
        <f t="shared" ref="I17:N17" si="4">I16/SUM($I$16:$N$16)</f>
        <v>0.35498931349477519</v>
      </c>
      <c r="J17" s="28">
        <f t="shared" si="4"/>
        <v>7.9570613759571987E-2</v>
      </c>
      <c r="K17" s="28">
        <f t="shared" si="4"/>
        <v>7.3766167768237398E-2</v>
      </c>
      <c r="L17" s="28">
        <f t="shared" si="4"/>
        <v>3.9204458379244682E-2</v>
      </c>
      <c r="M17" s="28">
        <f t="shared" si="4"/>
        <v>0.35867561094697042</v>
      </c>
      <c r="N17" s="28">
        <f t="shared" si="4"/>
        <v>9.3793835651200363E-2</v>
      </c>
      <c r="O17" s="29">
        <f>SUM(I16:N16)</f>
        <v>795649.30340968445</v>
      </c>
      <c r="P17" s="30" t="s">
        <v>29</v>
      </c>
    </row>
    <row r="18" spans="1:16" x14ac:dyDescent="0.3">
      <c r="A18" s="11">
        <f>SUM(C18)/$C$19</f>
        <v>-0.68419734915400809</v>
      </c>
      <c r="B18" s="12" t="s">
        <v>30</v>
      </c>
      <c r="C18" s="13">
        <f>O14+F14-E18-G18-C14+E23</f>
        <v>-579240.70171142754</v>
      </c>
      <c r="D18" s="14"/>
      <c r="E18" s="14">
        <f>[1]Elproduktion!$H$373</f>
        <v>28443</v>
      </c>
      <c r="F18" s="14">
        <f>[1]FjVproduktion!$H$556</f>
        <v>182356</v>
      </c>
      <c r="G18" s="15"/>
      <c r="H18" s="19"/>
      <c r="I18" s="1"/>
      <c r="J18" s="1"/>
      <c r="K18" s="31"/>
      <c r="L18" s="1"/>
      <c r="M18" s="1"/>
      <c r="N18" s="1"/>
      <c r="O18" s="1"/>
      <c r="P18" s="1"/>
    </row>
    <row r="19" spans="1:16" x14ac:dyDescent="0.3">
      <c r="A19" s="32">
        <f>SUM(A4:A18)</f>
        <v>0.89345279878972517</v>
      </c>
      <c r="B19" s="30" t="s">
        <v>31</v>
      </c>
      <c r="C19" s="29">
        <f>SUM(C4:G14)-F14+C18</f>
        <v>846598.86862707569</v>
      </c>
      <c r="D19" s="31"/>
      <c r="E19" s="23"/>
      <c r="F19" s="23"/>
      <c r="G19" s="23"/>
      <c r="H19" s="19"/>
      <c r="I19" s="1"/>
      <c r="J19" s="1"/>
      <c r="K19" s="1"/>
      <c r="L19" s="1"/>
      <c r="M19" s="1"/>
      <c r="N19" s="1"/>
      <c r="O19" s="1"/>
      <c r="P19" s="1"/>
    </row>
    <row r="20" spans="1:16" ht="15" x14ac:dyDescent="0.25">
      <c r="A20" s="1"/>
      <c r="B20" s="1"/>
      <c r="C20" s="1"/>
      <c r="D20" s="1"/>
      <c r="E20" s="1"/>
      <c r="F20" s="1"/>
      <c r="G20" s="1"/>
      <c r="H20" s="19"/>
      <c r="I20" s="1"/>
      <c r="J20" s="1"/>
      <c r="K20" s="1"/>
      <c r="L20" s="1"/>
      <c r="M20" s="1"/>
      <c r="N20" s="1"/>
      <c r="O20" s="1"/>
      <c r="P20" s="1"/>
    </row>
    <row r="21" spans="1:16" x14ac:dyDescent="0.3">
      <c r="A21" s="1"/>
      <c r="B21" s="33"/>
      <c r="C21" s="33" t="s">
        <v>27</v>
      </c>
      <c r="D21" s="33"/>
      <c r="E21" s="34" t="s">
        <v>23</v>
      </c>
      <c r="F21" s="33" t="s">
        <v>21</v>
      </c>
      <c r="G21" s="1"/>
      <c r="H21" s="19"/>
      <c r="I21" s="1"/>
      <c r="J21" s="1"/>
      <c r="K21" s="1"/>
      <c r="L21" s="1"/>
      <c r="M21" s="1"/>
      <c r="N21" s="1"/>
      <c r="O21" s="1"/>
      <c r="P21" s="1"/>
    </row>
    <row r="22" spans="1:16" x14ac:dyDescent="0.3">
      <c r="A22" s="1"/>
      <c r="B22" s="34" t="s">
        <v>32</v>
      </c>
      <c r="C22" s="35">
        <f>F22+E22</f>
        <v>6557</v>
      </c>
      <c r="D22" s="33"/>
      <c r="E22" s="35">
        <f>SUM(E4:E12)-E18</f>
        <v>2474</v>
      </c>
      <c r="F22" s="35">
        <f>SUM(F4:F12)+F14-F18</f>
        <v>4083</v>
      </c>
      <c r="G22" s="1"/>
      <c r="H22" s="19"/>
      <c r="I22" s="1"/>
      <c r="J22" s="1"/>
      <c r="K22" s="1"/>
      <c r="L22" s="1"/>
      <c r="M22" s="1"/>
      <c r="N22" s="1"/>
      <c r="O22" s="1"/>
      <c r="P22" s="1"/>
    </row>
    <row r="23" spans="1:16" x14ac:dyDescent="0.3">
      <c r="A23" s="1"/>
      <c r="B23" s="34" t="s">
        <v>33</v>
      </c>
      <c r="C23" s="35">
        <f>F23+E23</f>
        <v>44392.565217391289</v>
      </c>
      <c r="D23" s="33"/>
      <c r="E23" s="35">
        <f>(1/0.92-1)*(O14-G18)</f>
        <v>19807.565217391289</v>
      </c>
      <c r="F23" s="35">
        <f>F18+F13-O13</f>
        <v>24585</v>
      </c>
      <c r="G23" s="1"/>
      <c r="H23" s="19"/>
      <c r="I23" s="1"/>
      <c r="J23" s="1"/>
      <c r="K23" s="1"/>
      <c r="L23" s="1"/>
      <c r="M23" s="1"/>
      <c r="N23" s="1"/>
      <c r="O23" s="1"/>
      <c r="P23" s="1"/>
    </row>
    <row r="24" spans="1:16" x14ac:dyDescent="0.3">
      <c r="A24" s="1"/>
      <c r="B24" s="30" t="s">
        <v>34</v>
      </c>
      <c r="C24" s="29">
        <f>SUM(C22:C23)</f>
        <v>50949.565217391289</v>
      </c>
      <c r="D24" s="33"/>
      <c r="E24" s="35">
        <f>E23+E22</f>
        <v>22281.565217391289</v>
      </c>
      <c r="F24" s="35">
        <f>F23+F22</f>
        <v>28668</v>
      </c>
      <c r="G24" s="1"/>
      <c r="H24" s="19"/>
      <c r="I24" s="1"/>
      <c r="J24" s="1"/>
      <c r="K24" s="1"/>
      <c r="L24" s="1"/>
      <c r="M24" s="1"/>
      <c r="N24" s="1"/>
      <c r="O24" s="1"/>
      <c r="P24" s="1"/>
    </row>
    <row r="25" spans="1:16" x14ac:dyDescent="0.3">
      <c r="A25" s="1"/>
      <c r="B25" s="36" t="s">
        <v>35</v>
      </c>
      <c r="C25" s="37">
        <f>C24+O17</f>
        <v>846598.86862707569</v>
      </c>
      <c r="D25" s="1" t="str">
        <f>IF(C19=C25,"OK","FEL")</f>
        <v>OK</v>
      </c>
      <c r="E25" s="1"/>
      <c r="F25" s="1"/>
      <c r="G25" s="31"/>
    </row>
    <row r="29" spans="1:16" x14ac:dyDescent="0.3">
      <c r="F29" s="41"/>
    </row>
  </sheetData>
  <mergeCells count="3">
    <mergeCell ref="B2:C2"/>
    <mergeCell ref="E2:G2"/>
    <mergeCell ref="I2:P2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VSWSDocEstablishBy xmlns="http://schemas.microsoft.com/sharepoint/v3" xsi:nil="true"/>
    <PVSWSDocStatus xmlns="http://schemas.microsoft.com/sharepoint/v3" xsi:nil="true"/>
    <PVSWSDocAssignNr xmlns="http://schemas.microsoft.com/sharepoint/v3">10228775</PVSWSDocAssignNr>
    <PVSWSDocAssignmentResponsible xmlns="http://schemas.microsoft.com/sharepoint/v3">Halldin, Pontus</PVSWSDocAssignmentResponsible>
    <PVSWSDocChangeLabel xmlns="http://schemas.microsoft.com/sharepoint/v3" xsi:nil="true"/>
    <PVSWSDocItemVersion xmlns="http://schemas.microsoft.com/sharepoint/v3">0.10</PVSWSDocItemVersion>
    <PVSWSDocType xmlns="http://schemas.microsoft.com/sharepoint/v3" xsi:nil="true"/>
    <PVSWSDocLocation xmlns="http://schemas.microsoft.com/sharepoint/v3" xsi:nil="true"/>
    <PVSWSDocRevDate xmlns="http://schemas.microsoft.com/sharepoint/v3" xsi:nil="true"/>
    <PVSWSDocAssign2 xmlns="http://schemas.microsoft.com/sharepoint/v3" xsi:nil="true"/>
    <PVSWSDocAssign3 xmlns="http://schemas.microsoft.com/sharepoint/v3" xsi:nil="true"/>
    <PVSWSDocApproveBy xmlns="http://schemas.microsoft.com/sharepoint/v3" xsi:nil="true"/>
    <PVSWSDocCompany xmlns="http://schemas.microsoft.com/sharepoint/v3">WSP Sverige AB</PVSWSDocCompany>
    <PVSWSDocAssign1 xmlns="http://schemas.microsoft.com/sharepoint/v3" xsi:nil="true"/>
    <PVSWSDocDate xmlns="http://schemas.microsoft.com/sharepoint/v3">2016-04-01T13:54:33+00:00</PVSWSDocDate>
    <PVSWSDocName xmlns="http://schemas.microsoft.com/sharepoint/v3">Energibalanser - sammanställning för kommuner i Gävleborg</PVSWSDocName>
    <PVSWSDocAssignment xmlns="http://schemas.microsoft.com/sharepoint/v3">ENERGISTATISTIK GÄVLEBORGS LÄN</PVSWSDocAssignment>
    <PVSWSDocAssign4 xmlns="http://schemas.microsoft.com/sharepoint/v3" xsi:nil="true"/>
    <PVSWSDocRevBy xmlns="http://schemas.microsoft.com/sharepoint/v3" xsi:nil="true"/>
    <PVSWSDocPhas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77EC4E07-1954-4875-B864-4AD9DF07A681}"/>
</file>

<file path=customXml/itemProps2.xml><?xml version="1.0" encoding="utf-8"?>
<ds:datastoreItem xmlns:ds="http://schemas.openxmlformats.org/officeDocument/2006/customXml" ds:itemID="{4DF44F40-0724-43BE-8CF3-69990C38BC14}"/>
</file>

<file path=customXml/itemProps3.xml><?xml version="1.0" encoding="utf-8"?>
<ds:datastoreItem xmlns:ds="http://schemas.openxmlformats.org/officeDocument/2006/customXml" ds:itemID="{D8B8D61E-F132-420F-BA53-6A3354AB41AB}"/>
</file>

<file path=customXml/itemProps4.xml><?xml version="1.0" encoding="utf-8"?>
<ds:datastoreItem xmlns:ds="http://schemas.openxmlformats.org/officeDocument/2006/customXml" ds:itemID="{4DF44F40-0724-43BE-8CF3-69990C38B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12</vt:i4>
      </vt:variant>
    </vt:vector>
  </HeadingPairs>
  <TitlesOfParts>
    <vt:vector size="12" baseType="lpstr">
      <vt:lpstr>Ockelbo</vt:lpstr>
      <vt:lpstr>Hofors</vt:lpstr>
      <vt:lpstr>Ovanåker</vt:lpstr>
      <vt:lpstr>Nordanstig</vt:lpstr>
      <vt:lpstr>Ljusdal</vt:lpstr>
      <vt:lpstr>Gävle</vt:lpstr>
      <vt:lpstr>Sandviken</vt:lpstr>
      <vt:lpstr>Söderhamn</vt:lpstr>
      <vt:lpstr>Bollnäs</vt:lpstr>
      <vt:lpstr>Hudiksvall</vt:lpstr>
      <vt:lpstr>Gävleborg</vt:lpstr>
      <vt:lpstr>Sankeydata jämför</vt:lpstr>
    </vt:vector>
  </TitlesOfParts>
  <Company>WSP Group Plc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Kvarnström, Oskar</dc:creator>
  <cp:lastModifiedBy>Halldin, Pontus</cp:lastModifiedBy>
  <dcterms:created xsi:type="dcterms:W3CDTF">2016-04-01T13:49:27Z</dcterms:created>
  <dcterms:modified xsi:type="dcterms:W3CDTF">2016-04-28T09:23:43Z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